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D176BA68-8BEA-4534-8F5B-61BC29FDD746}" xr6:coauthVersionLast="47" xr6:coauthVersionMax="47" xr10:uidLastSave="{00000000-0000-0000-0000-000000000000}"/>
  <bookViews>
    <workbookView xWindow="1155" yWindow="1680" windowWidth="12855" windowHeight="14265" tabRatio="768" activeTab="1" xr2:uid="{00000000-000D-0000-FFFF-FFFF00000000}"/>
  </bookViews>
  <sheets>
    <sheet name="Прилож.1 ДОХОДОВ 2026" sheetId="20" r:id="rId1"/>
    <sheet name="Прилож 2 функц " sheetId="5" r:id="rId2"/>
    <sheet name="Прилож №3 ведомств." sheetId="22" r:id="rId3"/>
    <sheet name="Прил.№4 по разд подр. " sheetId="7" r:id="rId4"/>
    <sheet name="Прилож.5 Источники" sheetId="19" r:id="rId5"/>
    <sheet name="СВОД.БР2026_27012026" sheetId="23" state="hidden" r:id="rId6"/>
    <sheet name="СВОДНАЯ БР 2021_проект" sheetId="18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_FilterDatabase" localSheetId="1" hidden="1">'Прилож 2 функц '!$A$13:$G$196</definedName>
    <definedName name="_xlnm._FilterDatabase" localSheetId="2" hidden="1">'Прилож №3 ведомств.'!$A$13:$G$195</definedName>
    <definedName name="_xlnm._FilterDatabase" localSheetId="5" hidden="1">СВОД.БР2026_27012026!$A$9:$O$257</definedName>
    <definedName name="_xlnm._FilterDatabase" localSheetId="6" hidden="1">'СВОДНАЯ БР 2021_проект'!$A$9:$N$261</definedName>
    <definedName name="_Экспорт" localSheetId="5">#REF!</definedName>
    <definedName name="_Экспорт">#REF!</definedName>
    <definedName name="OLE_LINK1" localSheetId="0">'Прилож.1 ДОХОДОВ 2026'!$C$44</definedName>
    <definedName name="wrn.Анализ1." localSheetId="5" hidden="1">{#N/A,#N/A,TRUE,"Вариант_2 (по заключению ОМСУ)";#N/A,#N/A,TRUE,"Вариант_4(if_МРОТ_450)_"}</definedName>
    <definedName name="wrn.Анализ1." hidden="1">{#N/A,#N/A,TRUE,"Вариант_2 (по заключению ОМСУ)";#N/A,#N/A,TRUE,"Вариант_4(if_МРОТ_450)_"}</definedName>
    <definedName name="Анализ2" localSheetId="5" hidden="1">{#N/A,#N/A,TRUE,"Вариант_2 (по заключению ОМСУ)";#N/A,#N/A,TRUE,"Вариант_4(if_МРОТ_450)_"}</definedName>
    <definedName name="Анализ2" hidden="1">{#N/A,#N/A,TRUE,"Вариант_2 (по заключению ОМСУ)";#N/A,#N/A,TRUE,"Вариант_4(if_МРОТ_450)_"}</definedName>
    <definedName name="Анализ3" localSheetId="5" hidden="1">{#N/A,#N/A,TRUE,"Вариант_2 (по заключению ОМСУ)";#N/A,#N/A,TRUE,"Вариант_4(if_МРОТ_450)_"}</definedName>
    <definedName name="Анализ3" hidden="1">{#N/A,#N/A,TRUE,"Вариант_2 (по заключению ОМСУ)";#N/A,#N/A,TRUE,"Вариант_4(if_МРОТ_450)_"}</definedName>
    <definedName name="классность">#REF!</definedName>
    <definedName name="наименование" localSheetId="5">#REF!</definedName>
    <definedName name="наименование">#REF!</definedName>
    <definedName name="_xlnm.Print_Area" localSheetId="3">'Прил.№4 по разд подр. '!$A$1:$F$42</definedName>
    <definedName name="_xlnm.Print_Area" localSheetId="1">'Прилож 2 функц '!$A$1:$G$193</definedName>
    <definedName name="_xlnm.Print_Area" localSheetId="2">'Прилож №3 ведомств.'!$A$1:$G$193</definedName>
    <definedName name="_xlnm.Print_Area" localSheetId="0">'Прилож.1 ДОХОДОВ 2026'!$A$1:$G$53</definedName>
    <definedName name="_xlnm.Print_Area" localSheetId="4">'Прилож.5 Источники'!$A$1:$E$17</definedName>
    <definedName name="_xlnm.Print_Area" localSheetId="5">СВОД.БР2026_27012026!$A$1:$G$254</definedName>
    <definedName name="_xlnm.Print_Area" localSheetId="6">'СВОДНАЯ БР 2021_проект'!$A$1:$E$262</definedName>
    <definedName name="Перечень_МО" localSheetId="5">#REF!</definedName>
    <definedName name="Перечень_МО">#REF!</definedName>
    <definedName name="признак" localSheetId="5">#REF!</definedName>
    <definedName name="признак">#REF!</definedName>
    <definedName name="Список" localSheetId="5">#REF!</definedName>
    <definedName name="Список">#REF!</definedName>
  </definedNames>
  <calcPr calcId="191029"/>
</workbook>
</file>

<file path=xl/calcChain.xml><?xml version="1.0" encoding="utf-8"?>
<calcChain xmlns="http://schemas.openxmlformats.org/spreadsheetml/2006/main">
  <c r="F186" i="22" l="1"/>
  <c r="G186" i="22"/>
  <c r="E186" i="22"/>
  <c r="D40" i="7"/>
  <c r="D12" i="7"/>
  <c r="E191" i="5"/>
  <c r="E14" i="5"/>
  <c r="E38" i="20"/>
  <c r="F38" i="20"/>
  <c r="D38" i="20"/>
  <c r="E100" i="5"/>
  <c r="E91" i="5"/>
  <c r="D16" i="20"/>
  <c r="D15" i="20" s="1"/>
  <c r="D32" i="20"/>
  <c r="D31" i="20" s="1"/>
  <c r="D39" i="20"/>
  <c r="E15" i="20"/>
  <c r="F15" i="20"/>
  <c r="E152" i="5" l="1"/>
  <c r="E143" i="5"/>
  <c r="G255" i="23"/>
  <c r="F255" i="23"/>
  <c r="J252" i="23"/>
  <c r="I252" i="23"/>
  <c r="E250" i="23"/>
  <c r="E249" i="23" s="1"/>
  <c r="E248" i="23" s="1"/>
  <c r="G243" i="23"/>
  <c r="F243" i="23"/>
  <c r="F242" i="23" s="1"/>
  <c r="E243" i="23"/>
  <c r="E242" i="23" s="1"/>
  <c r="G242" i="23"/>
  <c r="J241" i="23"/>
  <c r="I241" i="23"/>
  <c r="H241" i="23"/>
  <c r="G241" i="23"/>
  <c r="G240" i="23" s="1"/>
  <c r="G239" i="23" s="1"/>
  <c r="F241" i="23"/>
  <c r="E241" i="23"/>
  <c r="E240" i="23" s="1"/>
  <c r="E239" i="23" s="1"/>
  <c r="F240" i="23"/>
  <c r="F239" i="23" s="1"/>
  <c r="J238" i="23"/>
  <c r="I238" i="23"/>
  <c r="H238" i="23"/>
  <c r="G238" i="23"/>
  <c r="F238" i="23"/>
  <c r="E238" i="23"/>
  <c r="J237" i="23"/>
  <c r="I237" i="23"/>
  <c r="H237" i="23"/>
  <c r="G237" i="23"/>
  <c r="G236" i="23" s="1"/>
  <c r="G235" i="23" s="1"/>
  <c r="G234" i="23" s="1"/>
  <c r="G233" i="23" s="1"/>
  <c r="G232" i="23" s="1"/>
  <c r="F237" i="23"/>
  <c r="F236" i="23" s="1"/>
  <c r="F235" i="23" s="1"/>
  <c r="E237" i="23"/>
  <c r="E236" i="23"/>
  <c r="E235" i="23" s="1"/>
  <c r="J231" i="23"/>
  <c r="I231" i="23"/>
  <c r="H231" i="23"/>
  <c r="G231" i="23"/>
  <c r="F231" i="23"/>
  <c r="F230" i="23" s="1"/>
  <c r="F229" i="23" s="1"/>
  <c r="F228" i="23" s="1"/>
  <c r="F227" i="23" s="1"/>
  <c r="E231" i="23"/>
  <c r="E230" i="23" s="1"/>
  <c r="E229" i="23" s="1"/>
  <c r="E228" i="23" s="1"/>
  <c r="E227" i="23" s="1"/>
  <c r="G230" i="23"/>
  <c r="G229" i="23" s="1"/>
  <c r="G228" i="23" s="1"/>
  <c r="G227" i="23" s="1"/>
  <c r="G226" i="23" s="1"/>
  <c r="G222" i="23"/>
  <c r="F222" i="23"/>
  <c r="F221" i="23" s="1"/>
  <c r="E222" i="23"/>
  <c r="E221" i="23" s="1"/>
  <c r="G221" i="23"/>
  <c r="J220" i="23"/>
  <c r="I220" i="23"/>
  <c r="H220" i="23"/>
  <c r="F220" i="23"/>
  <c r="F219" i="23" s="1"/>
  <c r="F218" i="23" s="1"/>
  <c r="E220" i="23"/>
  <c r="G219" i="23"/>
  <c r="E219" i="23"/>
  <c r="E218" i="23" s="1"/>
  <c r="G218" i="23"/>
  <c r="J217" i="23"/>
  <c r="I217" i="23"/>
  <c r="H217" i="23"/>
  <c r="J216" i="23"/>
  <c r="I216" i="23"/>
  <c r="H216" i="23"/>
  <c r="G215" i="23"/>
  <c r="F215" i="23"/>
  <c r="E215" i="23"/>
  <c r="E214" i="23" s="1"/>
  <c r="G214" i="23"/>
  <c r="G213" i="23" s="1"/>
  <c r="F214" i="23"/>
  <c r="F213" i="23" s="1"/>
  <c r="J212" i="23"/>
  <c r="I212" i="23"/>
  <c r="H212" i="23"/>
  <c r="G211" i="23"/>
  <c r="F211" i="23"/>
  <c r="E211" i="23"/>
  <c r="E210" i="23" s="1"/>
  <c r="E209" i="23" s="1"/>
  <c r="G210" i="23"/>
  <c r="G209" i="23" s="1"/>
  <c r="G208" i="23" s="1"/>
  <c r="G207" i="23" s="1"/>
  <c r="G206" i="23" s="1"/>
  <c r="F210" i="23"/>
  <c r="F209" i="23" s="1"/>
  <c r="G204" i="23"/>
  <c r="F204" i="23"/>
  <c r="E204" i="23"/>
  <c r="E203" i="23" s="1"/>
  <c r="E202" i="23" s="1"/>
  <c r="G203" i="23"/>
  <c r="G202" i="23" s="1"/>
  <c r="F203" i="23"/>
  <c r="F202" i="23" s="1"/>
  <c r="G201" i="23"/>
  <c r="G200" i="23" s="1"/>
  <c r="G199" i="23" s="1"/>
  <c r="G198" i="23" s="1"/>
  <c r="G197" i="23" s="1"/>
  <c r="F201" i="23"/>
  <c r="F200" i="23" s="1"/>
  <c r="F199" i="23" s="1"/>
  <c r="F198" i="23" s="1"/>
  <c r="F197" i="23" s="1"/>
  <c r="E201" i="23"/>
  <c r="E200" i="23"/>
  <c r="E199" i="23" s="1"/>
  <c r="E198" i="23" s="1"/>
  <c r="E197" i="23" s="1"/>
  <c r="J196" i="23"/>
  <c r="I196" i="23"/>
  <c r="H196" i="23"/>
  <c r="G195" i="23"/>
  <c r="G194" i="23" s="1"/>
  <c r="F195" i="23"/>
  <c r="F194" i="23" s="1"/>
  <c r="F193" i="23" s="1"/>
  <c r="F192" i="23" s="1"/>
  <c r="E195" i="23"/>
  <c r="E194" i="23"/>
  <c r="E193" i="23" s="1"/>
  <c r="E192" i="23" s="1"/>
  <c r="G193" i="23"/>
  <c r="G192" i="23" s="1"/>
  <c r="J191" i="23"/>
  <c r="I191" i="23"/>
  <c r="H191" i="23"/>
  <c r="G191" i="23"/>
  <c r="F191" i="23"/>
  <c r="F190" i="23" s="1"/>
  <c r="F189" i="23" s="1"/>
  <c r="F188" i="23" s="1"/>
  <c r="F187" i="23" s="1"/>
  <c r="E191" i="23"/>
  <c r="E190" i="23" s="1"/>
  <c r="E189" i="23" s="1"/>
  <c r="E188" i="23" s="1"/>
  <c r="E187" i="23" s="1"/>
  <c r="E186" i="23" s="1"/>
  <c r="G190" i="23"/>
  <c r="G189" i="23" s="1"/>
  <c r="G188" i="23" s="1"/>
  <c r="G187" i="23" s="1"/>
  <c r="G186" i="23" s="1"/>
  <c r="J185" i="23"/>
  <c r="I185" i="23"/>
  <c r="H185" i="23"/>
  <c r="G184" i="23"/>
  <c r="G183" i="23" s="1"/>
  <c r="F184" i="23"/>
  <c r="F183" i="23" s="1"/>
  <c r="F182" i="23" s="1"/>
  <c r="F181" i="23" s="1"/>
  <c r="F180" i="23" s="1"/>
  <c r="E184" i="23"/>
  <c r="E183" i="23"/>
  <c r="E182" i="23" s="1"/>
  <c r="E181" i="23" s="1"/>
  <c r="E180" i="23" s="1"/>
  <c r="G182" i="23"/>
  <c r="G181" i="23" s="1"/>
  <c r="G180" i="23"/>
  <c r="J179" i="23"/>
  <c r="I179" i="23"/>
  <c r="G178" i="23"/>
  <c r="G177" i="23" s="1"/>
  <c r="G176" i="23" s="1"/>
  <c r="G175" i="23" s="1"/>
  <c r="G174" i="23" s="1"/>
  <c r="G173" i="23" s="1"/>
  <c r="F178" i="23"/>
  <c r="F177" i="23" s="1"/>
  <c r="F176" i="23" s="1"/>
  <c r="F175" i="23" s="1"/>
  <c r="F174" i="23" s="1"/>
  <c r="F173" i="23" s="1"/>
  <c r="E178" i="23"/>
  <c r="E177" i="23"/>
  <c r="E176" i="23" s="1"/>
  <c r="E175" i="23" s="1"/>
  <c r="E174" i="23" s="1"/>
  <c r="J172" i="23"/>
  <c r="I172" i="23"/>
  <c r="H172" i="23"/>
  <c r="G171" i="23"/>
  <c r="F171" i="23"/>
  <c r="E171" i="23"/>
  <c r="E170" i="23" s="1"/>
  <c r="E169" i="23" s="1"/>
  <c r="G170" i="23"/>
  <c r="G169" i="23" s="1"/>
  <c r="F170" i="23"/>
  <c r="F169" i="23" s="1"/>
  <c r="J168" i="23"/>
  <c r="I168" i="23"/>
  <c r="H168" i="23"/>
  <c r="G167" i="23"/>
  <c r="F167" i="23"/>
  <c r="E167" i="23"/>
  <c r="E166" i="23" s="1"/>
  <c r="E165" i="23" s="1"/>
  <c r="G166" i="23"/>
  <c r="G165" i="23" s="1"/>
  <c r="F166" i="23"/>
  <c r="F165" i="23" s="1"/>
  <c r="J164" i="23"/>
  <c r="I164" i="23"/>
  <c r="H164" i="23"/>
  <c r="G163" i="23"/>
  <c r="F163" i="23"/>
  <c r="E163" i="23"/>
  <c r="E162" i="23" s="1"/>
  <c r="E161" i="23" s="1"/>
  <c r="G162" i="23"/>
  <c r="G161" i="23" s="1"/>
  <c r="F162" i="23"/>
  <c r="F161" i="23" s="1"/>
  <c r="J160" i="23"/>
  <c r="I160" i="23"/>
  <c r="H160" i="23"/>
  <c r="G159" i="23"/>
  <c r="F159" i="23"/>
  <c r="E159" i="23"/>
  <c r="E158" i="23" s="1"/>
  <c r="E157" i="23" s="1"/>
  <c r="G158" i="23"/>
  <c r="G157" i="23" s="1"/>
  <c r="F158" i="23"/>
  <c r="F157" i="23" s="1"/>
  <c r="J156" i="23"/>
  <c r="I156" i="23"/>
  <c r="H156" i="23"/>
  <c r="G155" i="23"/>
  <c r="F155" i="23"/>
  <c r="E155" i="23"/>
  <c r="E154" i="23" s="1"/>
  <c r="E153" i="23" s="1"/>
  <c r="E152" i="23" s="1"/>
  <c r="G154" i="23"/>
  <c r="G153" i="23" s="1"/>
  <c r="G152" i="23" s="1"/>
  <c r="F154" i="23"/>
  <c r="F153" i="23" s="1"/>
  <c r="J151" i="23"/>
  <c r="I151" i="23"/>
  <c r="H151" i="23"/>
  <c r="G150" i="23"/>
  <c r="G149" i="23" s="1"/>
  <c r="G148" i="23" s="1"/>
  <c r="F150" i="23"/>
  <c r="F149" i="23" s="1"/>
  <c r="F148" i="23" s="1"/>
  <c r="E150" i="23"/>
  <c r="E149" i="23"/>
  <c r="E148" i="23" s="1"/>
  <c r="J147" i="23"/>
  <c r="I147" i="23"/>
  <c r="H147" i="23"/>
  <c r="G146" i="23"/>
  <c r="G145" i="23" s="1"/>
  <c r="F146" i="23"/>
  <c r="F145" i="23" s="1"/>
  <c r="F144" i="23" s="1"/>
  <c r="E146" i="23"/>
  <c r="E145" i="23"/>
  <c r="E144" i="23" s="1"/>
  <c r="G144" i="23"/>
  <c r="J142" i="23"/>
  <c r="I142" i="23"/>
  <c r="H142" i="23"/>
  <c r="E142" i="23"/>
  <c r="G141" i="23"/>
  <c r="F141" i="23"/>
  <c r="F140" i="23" s="1"/>
  <c r="F139" i="23" s="1"/>
  <c r="F138" i="23" s="1"/>
  <c r="E141" i="23"/>
  <c r="E140" i="23" s="1"/>
  <c r="E139" i="23" s="1"/>
  <c r="E138" i="23" s="1"/>
  <c r="G140" i="23"/>
  <c r="G139" i="23" s="1"/>
  <c r="G138" i="23" s="1"/>
  <c r="V136" i="23"/>
  <c r="U136" i="23"/>
  <c r="T136" i="23"/>
  <c r="J136" i="23"/>
  <c r="I136" i="23"/>
  <c r="H136" i="23"/>
  <c r="E136" i="23"/>
  <c r="G135" i="23"/>
  <c r="F135" i="23"/>
  <c r="E135" i="23"/>
  <c r="E134" i="23" s="1"/>
  <c r="E133" i="23" s="1"/>
  <c r="G134" i="23"/>
  <c r="G133" i="23" s="1"/>
  <c r="F134" i="23"/>
  <c r="F133" i="23" s="1"/>
  <c r="J132" i="23"/>
  <c r="I132" i="23"/>
  <c r="H132" i="23"/>
  <c r="E132" i="23"/>
  <c r="E131" i="23" s="1"/>
  <c r="G131" i="23"/>
  <c r="F131" i="23"/>
  <c r="F130" i="23" s="1"/>
  <c r="F129" i="23" s="1"/>
  <c r="G130" i="23"/>
  <c r="G129" i="23" s="1"/>
  <c r="V129" i="23"/>
  <c r="U129" i="23"/>
  <c r="T129" i="23"/>
  <c r="J128" i="23"/>
  <c r="I128" i="23"/>
  <c r="G127" i="23"/>
  <c r="F127" i="23"/>
  <c r="G126" i="23"/>
  <c r="F126" i="23"/>
  <c r="F125" i="23" s="1"/>
  <c r="F124" i="23" s="1"/>
  <c r="V125" i="23"/>
  <c r="U125" i="23"/>
  <c r="G125" i="23"/>
  <c r="J123" i="23"/>
  <c r="I123" i="23"/>
  <c r="H123" i="23"/>
  <c r="G120" i="23"/>
  <c r="F120" i="23"/>
  <c r="E120" i="23"/>
  <c r="G119" i="23"/>
  <c r="F119" i="23"/>
  <c r="E119" i="23"/>
  <c r="J118" i="23"/>
  <c r="I118" i="23"/>
  <c r="H118" i="23"/>
  <c r="G118" i="23"/>
  <c r="G117" i="23" s="1"/>
  <c r="G116" i="23" s="1"/>
  <c r="F118" i="23"/>
  <c r="F117" i="23" s="1"/>
  <c r="F116" i="23" s="1"/>
  <c r="F111" i="23" s="1"/>
  <c r="E118" i="23"/>
  <c r="E117" i="23" s="1"/>
  <c r="J115" i="23"/>
  <c r="I115" i="23"/>
  <c r="H115" i="23"/>
  <c r="E115" i="23"/>
  <c r="J114" i="23"/>
  <c r="I114" i="23"/>
  <c r="H114" i="23"/>
  <c r="E114" i="23"/>
  <c r="E113" i="23" s="1"/>
  <c r="E112" i="23" s="1"/>
  <c r="G113" i="23"/>
  <c r="F113" i="23"/>
  <c r="G112" i="23"/>
  <c r="F112" i="23"/>
  <c r="J108" i="23"/>
  <c r="I108" i="23"/>
  <c r="H108" i="23"/>
  <c r="G107" i="23"/>
  <c r="F107" i="23"/>
  <c r="F106" i="23" s="1"/>
  <c r="E107" i="23"/>
  <c r="E106" i="23" s="1"/>
  <c r="G106" i="23"/>
  <c r="J105" i="23"/>
  <c r="I105" i="23"/>
  <c r="H105" i="23"/>
  <c r="J104" i="23"/>
  <c r="I104" i="23"/>
  <c r="H104" i="23"/>
  <c r="G103" i="23"/>
  <c r="F103" i="23"/>
  <c r="F102" i="23" s="1"/>
  <c r="E103" i="23"/>
  <c r="E102" i="23" s="1"/>
  <c r="E101" i="23" s="1"/>
  <c r="G102" i="23"/>
  <c r="G101" i="23" s="1"/>
  <c r="G99" i="23" s="1"/>
  <c r="G98" i="23" s="1"/>
  <c r="J97" i="23"/>
  <c r="I97" i="23"/>
  <c r="H97" i="23"/>
  <c r="G96" i="23"/>
  <c r="G95" i="23" s="1"/>
  <c r="G94" i="23" s="1"/>
  <c r="G93" i="23" s="1"/>
  <c r="G92" i="23" s="1"/>
  <c r="F96" i="23"/>
  <c r="E96" i="23"/>
  <c r="F95" i="23"/>
  <c r="F94" i="23" s="1"/>
  <c r="F93" i="23" s="1"/>
  <c r="F92" i="23" s="1"/>
  <c r="E95" i="23"/>
  <c r="E94" i="23" s="1"/>
  <c r="E93" i="23" s="1"/>
  <c r="E92" i="23" s="1"/>
  <c r="G90" i="23"/>
  <c r="F90" i="23"/>
  <c r="F89" i="23" s="1"/>
  <c r="F88" i="23" s="1"/>
  <c r="E90" i="23"/>
  <c r="E89" i="23" s="1"/>
  <c r="G89" i="23"/>
  <c r="G88" i="23" s="1"/>
  <c r="E88" i="23"/>
  <c r="J87" i="23"/>
  <c r="I87" i="23"/>
  <c r="H87" i="23"/>
  <c r="G86" i="23"/>
  <c r="F86" i="23"/>
  <c r="F85" i="23" s="1"/>
  <c r="F84" i="23" s="1"/>
  <c r="E86" i="23"/>
  <c r="E85" i="23" s="1"/>
  <c r="E84" i="23" s="1"/>
  <c r="G85" i="23"/>
  <c r="G84" i="23" s="1"/>
  <c r="J83" i="23"/>
  <c r="I83" i="23"/>
  <c r="H83" i="23"/>
  <c r="G83" i="23"/>
  <c r="F83" i="23"/>
  <c r="F82" i="23" s="1"/>
  <c r="F81" i="23" s="1"/>
  <c r="F80" i="23" s="1"/>
  <c r="F79" i="23" s="1"/>
  <c r="E83" i="23"/>
  <c r="E82" i="23" s="1"/>
  <c r="E81" i="23" s="1"/>
  <c r="E80" i="23" s="1"/>
  <c r="E79" i="23" s="1"/>
  <c r="G82" i="23"/>
  <c r="G81" i="23" s="1"/>
  <c r="G80" i="23"/>
  <c r="G77" i="23"/>
  <c r="G76" i="23" s="1"/>
  <c r="G75" i="23" s="1"/>
  <c r="F77" i="23"/>
  <c r="E77" i="23"/>
  <c r="F76" i="23"/>
  <c r="F75" i="23" s="1"/>
  <c r="E76" i="23"/>
  <c r="E75" i="23" s="1"/>
  <c r="J74" i="23"/>
  <c r="I74" i="23"/>
  <c r="H74" i="23"/>
  <c r="E74" i="23"/>
  <c r="E73" i="23" s="1"/>
  <c r="E72" i="23" s="1"/>
  <c r="G73" i="23"/>
  <c r="F73" i="23"/>
  <c r="G72" i="23"/>
  <c r="F72" i="23"/>
  <c r="J71" i="23"/>
  <c r="I71" i="23"/>
  <c r="H71" i="23"/>
  <c r="G71" i="23"/>
  <c r="F71" i="23"/>
  <c r="E71" i="23"/>
  <c r="J70" i="23"/>
  <c r="I70" i="23"/>
  <c r="H70" i="23"/>
  <c r="G70" i="23"/>
  <c r="G69" i="23" s="1"/>
  <c r="G68" i="23" s="1"/>
  <c r="G67" i="23" s="1"/>
  <c r="F70" i="23"/>
  <c r="F69" i="23" s="1"/>
  <c r="F68" i="23" s="1"/>
  <c r="E70" i="23"/>
  <c r="E69" i="23" s="1"/>
  <c r="E68" i="23" s="1"/>
  <c r="J68" i="23"/>
  <c r="I68" i="23"/>
  <c r="H68" i="23"/>
  <c r="F67" i="23"/>
  <c r="H255" i="23" s="1"/>
  <c r="J66" i="23"/>
  <c r="I66" i="23"/>
  <c r="H66" i="23"/>
  <c r="G66" i="23"/>
  <c r="F66" i="23"/>
  <c r="E66" i="23"/>
  <c r="J65" i="23"/>
  <c r="I65" i="23"/>
  <c r="H65" i="23"/>
  <c r="G65" i="23"/>
  <c r="G64" i="23" s="1"/>
  <c r="G63" i="23" s="1"/>
  <c r="G62" i="23" s="1"/>
  <c r="F65" i="23"/>
  <c r="F64" i="23" s="1"/>
  <c r="F63" i="23" s="1"/>
  <c r="F62" i="23" s="1"/>
  <c r="E65" i="23"/>
  <c r="E64" i="23" s="1"/>
  <c r="E63" i="23" s="1"/>
  <c r="E62" i="23" s="1"/>
  <c r="J63" i="23"/>
  <c r="I63" i="23"/>
  <c r="H63" i="23"/>
  <c r="E61" i="23"/>
  <c r="E60" i="23"/>
  <c r="E58" i="23" s="1"/>
  <c r="E57" i="23" s="1"/>
  <c r="E49" i="23" s="1"/>
  <c r="E59" i="23"/>
  <c r="G58" i="23"/>
  <c r="G57" i="23" s="1"/>
  <c r="F58" i="23"/>
  <c r="F57" i="23" s="1"/>
  <c r="J56" i="23"/>
  <c r="I56" i="23"/>
  <c r="H56" i="23"/>
  <c r="G55" i="23"/>
  <c r="F55" i="23"/>
  <c r="E55" i="23"/>
  <c r="G54" i="23"/>
  <c r="F54" i="23"/>
  <c r="E54" i="23"/>
  <c r="J53" i="23"/>
  <c r="I53" i="23"/>
  <c r="H53" i="23"/>
  <c r="G53" i="23"/>
  <c r="F53" i="23"/>
  <c r="E53" i="23"/>
  <c r="J52" i="23"/>
  <c r="I52" i="23"/>
  <c r="H52" i="23"/>
  <c r="G52" i="23"/>
  <c r="G51" i="23" s="1"/>
  <c r="G50" i="23" s="1"/>
  <c r="F52" i="23"/>
  <c r="F51" i="23" s="1"/>
  <c r="F50" i="23" s="1"/>
  <c r="E52" i="23"/>
  <c r="E51" i="23" s="1"/>
  <c r="E50" i="23" s="1"/>
  <c r="J50" i="23"/>
  <c r="I50" i="23"/>
  <c r="H50" i="23"/>
  <c r="G45" i="23"/>
  <c r="G44" i="23" s="1"/>
  <c r="G43" i="23" s="1"/>
  <c r="G42" i="23" s="1"/>
  <c r="F45" i="23"/>
  <c r="F44" i="23" s="1"/>
  <c r="F43" i="23" s="1"/>
  <c r="F42" i="23" s="1"/>
  <c r="E45" i="23"/>
  <c r="E44" i="23" s="1"/>
  <c r="E43" i="23" s="1"/>
  <c r="E42" i="23" s="1"/>
  <c r="G41" i="23"/>
  <c r="G40" i="23" s="1"/>
  <c r="G39" i="23" s="1"/>
  <c r="G38" i="23" s="1"/>
  <c r="G37" i="23" s="1"/>
  <c r="F41" i="23"/>
  <c r="F40" i="23" s="1"/>
  <c r="F39" i="23" s="1"/>
  <c r="F38" i="23" s="1"/>
  <c r="F37" i="23" s="1"/>
  <c r="E41" i="23"/>
  <c r="E40" i="23" s="1"/>
  <c r="E39" i="23" s="1"/>
  <c r="E38" i="23" s="1"/>
  <c r="G36" i="23"/>
  <c r="F36" i="23"/>
  <c r="E36" i="23"/>
  <c r="G35" i="23"/>
  <c r="F35" i="23"/>
  <c r="E35" i="23"/>
  <c r="E33" i="23" s="1"/>
  <c r="E32" i="23" s="1"/>
  <c r="G34" i="23"/>
  <c r="G33" i="23" s="1"/>
  <c r="G32" i="23" s="1"/>
  <c r="F34" i="23"/>
  <c r="F33" i="23" s="1"/>
  <c r="F32" i="23" s="1"/>
  <c r="E34" i="23"/>
  <c r="J32" i="23"/>
  <c r="I32" i="23"/>
  <c r="H32" i="23"/>
  <c r="J31" i="23"/>
  <c r="I31" i="23"/>
  <c r="H31" i="23"/>
  <c r="G31" i="23"/>
  <c r="G29" i="23" s="1"/>
  <c r="G28" i="23" s="1"/>
  <c r="F31" i="23"/>
  <c r="E31" i="23"/>
  <c r="J30" i="23"/>
  <c r="I30" i="23"/>
  <c r="H30" i="23"/>
  <c r="E30" i="23"/>
  <c r="F29" i="23"/>
  <c r="F28" i="23" s="1"/>
  <c r="J27" i="23"/>
  <c r="I27" i="23"/>
  <c r="H27" i="23"/>
  <c r="G27" i="23"/>
  <c r="F27" i="23"/>
  <c r="E27" i="23"/>
  <c r="J26" i="23"/>
  <c r="I26" i="23"/>
  <c r="H26" i="23"/>
  <c r="G26" i="23"/>
  <c r="G25" i="23" s="1"/>
  <c r="G24" i="23" s="1"/>
  <c r="F26" i="23"/>
  <c r="E26" i="23"/>
  <c r="E25" i="23" s="1"/>
  <c r="E24" i="23" s="1"/>
  <c r="F25" i="23"/>
  <c r="F24" i="23" s="1"/>
  <c r="J22" i="23"/>
  <c r="I22" i="23"/>
  <c r="H22" i="23"/>
  <c r="G22" i="23"/>
  <c r="G21" i="23" s="1"/>
  <c r="G20" i="23" s="1"/>
  <c r="G19" i="23" s="1"/>
  <c r="F22" i="23"/>
  <c r="F21" i="23" s="1"/>
  <c r="E22" i="23"/>
  <c r="E21" i="23" s="1"/>
  <c r="E20" i="23" s="1"/>
  <c r="E19" i="23" s="1"/>
  <c r="F20" i="23"/>
  <c r="F19" i="23" s="1"/>
  <c r="M17" i="23"/>
  <c r="J17" i="23"/>
  <c r="I17" i="23"/>
  <c r="H17" i="23"/>
  <c r="G17" i="23"/>
  <c r="F17" i="23"/>
  <c r="E17" i="23"/>
  <c r="J16" i="23"/>
  <c r="I16" i="23"/>
  <c r="H16" i="23"/>
  <c r="G16" i="23"/>
  <c r="F16" i="23"/>
  <c r="E16" i="23"/>
  <c r="E15" i="23"/>
  <c r="E14" i="23" s="1"/>
  <c r="E13" i="23" s="1"/>
  <c r="E12" i="23" s="1"/>
  <c r="G23" i="23" l="1"/>
  <c r="E130" i="23"/>
  <c r="E129" i="23" s="1"/>
  <c r="F23" i="23"/>
  <c r="F18" i="23" s="1"/>
  <c r="F15" i="23"/>
  <c r="F14" i="23" s="1"/>
  <c r="F13" i="23" s="1"/>
  <c r="F12" i="23" s="1"/>
  <c r="F11" i="23" s="1"/>
  <c r="F10" i="23" s="1"/>
  <c r="F49" i="23"/>
  <c r="F48" i="23" s="1"/>
  <c r="F47" i="23" s="1"/>
  <c r="E234" i="23"/>
  <c r="E233" i="23" s="1"/>
  <c r="E232" i="23" s="1"/>
  <c r="G18" i="23"/>
  <c r="E67" i="23"/>
  <c r="E48" i="23" s="1"/>
  <c r="E47" i="23" s="1"/>
  <c r="G111" i="23"/>
  <c r="E116" i="23"/>
  <c r="E148" i="5"/>
  <c r="L15" i="23"/>
  <c r="N15" i="23" s="1"/>
  <c r="H256" i="23"/>
  <c r="E138" i="5"/>
  <c r="E226" i="23"/>
  <c r="E37" i="23"/>
  <c r="I255" i="23"/>
  <c r="I256" i="23" s="1"/>
  <c r="G79" i="23"/>
  <c r="F101" i="23"/>
  <c r="E29" i="23"/>
  <c r="E28" i="23" s="1"/>
  <c r="L16" i="23" s="1"/>
  <c r="N16" i="23" s="1"/>
  <c r="F110" i="23"/>
  <c r="F109" i="23" s="1"/>
  <c r="G137" i="23"/>
  <c r="F208" i="23"/>
  <c r="F207" i="23" s="1"/>
  <c r="F206" i="23" s="1"/>
  <c r="E208" i="23"/>
  <c r="E207" i="23" s="1"/>
  <c r="E206" i="23" s="1"/>
  <c r="E143" i="23"/>
  <c r="E137" i="23" s="1"/>
  <c r="G49" i="23"/>
  <c r="G48" i="23" s="1"/>
  <c r="G100" i="23"/>
  <c r="F152" i="23"/>
  <c r="E173" i="23"/>
  <c r="F186" i="23"/>
  <c r="F234" i="23"/>
  <c r="F233" i="23" s="1"/>
  <c r="F232" i="23" s="1"/>
  <c r="F226" i="23" s="1"/>
  <c r="G143" i="23"/>
  <c r="G15" i="23"/>
  <c r="G14" i="23" s="1"/>
  <c r="G13" i="23" s="1"/>
  <c r="G12" i="23" s="1"/>
  <c r="E100" i="23"/>
  <c r="E99" i="23"/>
  <c r="E98" i="23" s="1"/>
  <c r="G124" i="23"/>
  <c r="G110" i="23" s="1"/>
  <c r="G109" i="23" s="1"/>
  <c r="E23" i="23"/>
  <c r="E18" i="23" s="1"/>
  <c r="E11" i="23" s="1"/>
  <c r="E10" i="23" s="1"/>
  <c r="E111" i="23"/>
  <c r="E213" i="23"/>
  <c r="F143" i="23"/>
  <c r="F137" i="23" s="1"/>
  <c r="G11" i="23" l="1"/>
  <c r="G10" i="23" s="1"/>
  <c r="F99" i="23"/>
  <c r="F98" i="23" s="1"/>
  <c r="F46" i="23" s="1"/>
  <c r="F252" i="23" s="1"/>
  <c r="F100" i="23"/>
  <c r="G47" i="23"/>
  <c r="G46" i="23" s="1"/>
  <c r="G252" i="23" s="1"/>
  <c r="G254" i="23" l="1"/>
  <c r="J253" i="23"/>
  <c r="F254" i="23"/>
  <c r="I253" i="23"/>
  <c r="G257" i="23" l="1"/>
  <c r="G256" i="23"/>
  <c r="F257" i="23"/>
  <c r="F256" i="23"/>
  <c r="H128" i="23" l="1"/>
  <c r="E128" i="23"/>
  <c r="E127" i="23" s="1"/>
  <c r="E126" i="23" s="1"/>
  <c r="E125" i="23" s="1"/>
  <c r="E124" i="23" l="1"/>
  <c r="E110" i="23" s="1"/>
  <c r="E109" i="23" s="1"/>
  <c r="E46" i="23" s="1"/>
  <c r="E252" i="23" s="1"/>
  <c r="H179" i="23" l="1"/>
  <c r="T125" i="23" l="1"/>
  <c r="H252" i="23" l="1"/>
  <c r="F30" i="20" l="1"/>
  <c r="F29" i="20" s="1"/>
  <c r="F28" i="20" s="1"/>
  <c r="F27" i="20" s="1"/>
  <c r="E30" i="20"/>
  <c r="E29" i="20" s="1"/>
  <c r="E28" i="20" s="1"/>
  <c r="E27" i="20" s="1"/>
  <c r="C30" i="20"/>
  <c r="C29" i="20"/>
  <c r="C28" i="20"/>
  <c r="C27" i="20"/>
  <c r="F26" i="20"/>
  <c r="F25" i="20" s="1"/>
  <c r="F24" i="20" s="1"/>
  <c r="E26" i="20"/>
  <c r="E25" i="20" s="1"/>
  <c r="E24" i="20" s="1"/>
  <c r="C26" i="20"/>
  <c r="C25" i="20"/>
  <c r="C24" i="20"/>
  <c r="C23" i="20"/>
  <c r="F22" i="20"/>
  <c r="F21" i="20" s="1"/>
  <c r="E22" i="20"/>
  <c r="E21" i="20" s="1"/>
  <c r="C22" i="20"/>
  <c r="C21" i="20"/>
  <c r="C19" i="20"/>
  <c r="C18" i="20"/>
  <c r="E20" i="20" l="1"/>
  <c r="E19" i="20" s="1"/>
  <c r="E18" i="20" s="1"/>
  <c r="F20" i="20"/>
  <c r="F19" i="20" s="1"/>
  <c r="F18" i="20" s="1"/>
  <c r="E23" i="20"/>
  <c r="F23" i="20"/>
  <c r="C38" i="20"/>
  <c r="B38" i="20"/>
  <c r="C39" i="20"/>
  <c r="B39" i="20"/>
  <c r="A39" i="7" l="1"/>
  <c r="E189" i="22"/>
  <c r="E188" i="22" s="1"/>
  <c r="E187" i="22" s="1"/>
  <c r="D39" i="7" s="1"/>
  <c r="E189" i="5"/>
  <c r="E188" i="5" s="1"/>
  <c r="E187" i="5" s="1"/>
  <c r="F44" i="20" l="1"/>
  <c r="E44" i="20"/>
  <c r="D44" i="20"/>
  <c r="F192" i="22"/>
  <c r="E41" i="7" s="1"/>
  <c r="G192" i="22"/>
  <c r="F41" i="7" s="1"/>
  <c r="E37" i="22"/>
  <c r="E36" i="22" s="1"/>
  <c r="E35" i="22" s="1"/>
  <c r="A37" i="22"/>
  <c r="A36" i="22"/>
  <c r="A35" i="22"/>
  <c r="E54" i="5"/>
  <c r="A2" i="5" l="1"/>
  <c r="A8" i="22" s="1"/>
  <c r="A2" i="7" s="1"/>
  <c r="E96" i="5"/>
  <c r="E95" i="5" s="1"/>
  <c r="E93" i="5"/>
  <c r="E92" i="5" s="1"/>
  <c r="F59" i="22" l="1"/>
  <c r="F58" i="22" s="1"/>
  <c r="F57" i="22" s="1"/>
  <c r="F56" i="22" s="1"/>
  <c r="G59" i="22"/>
  <c r="G58" i="22" s="1"/>
  <c r="G57" i="22" s="1"/>
  <c r="G56" i="22" s="1"/>
  <c r="E59" i="22"/>
  <c r="E58" i="22" s="1"/>
  <c r="E57" i="22" s="1"/>
  <c r="E56" i="22" s="1"/>
  <c r="F48" i="5"/>
  <c r="F47" i="5" s="1"/>
  <c r="F46" i="5" s="1"/>
  <c r="E16" i="7" s="1"/>
  <c r="G48" i="5"/>
  <c r="G47" i="5" s="1"/>
  <c r="G46" i="5" s="1"/>
  <c r="F16" i="7" s="1"/>
  <c r="I265" i="18" l="1"/>
  <c r="G261" i="18"/>
  <c r="E259" i="18"/>
  <c r="E258" i="18" s="1"/>
  <c r="E257" i="18" s="1"/>
  <c r="E256" i="18" s="1"/>
  <c r="G252" i="18"/>
  <c r="E252" i="18"/>
  <c r="E251" i="18" s="1"/>
  <c r="G251" i="18"/>
  <c r="E250" i="18"/>
  <c r="G249" i="18"/>
  <c r="E249" i="18"/>
  <c r="E248" i="18" s="1"/>
  <c r="I248" i="18"/>
  <c r="G248" i="18"/>
  <c r="E247" i="18"/>
  <c r="E246" i="18"/>
  <c r="G245" i="18"/>
  <c r="I244" i="18"/>
  <c r="G244" i="18"/>
  <c r="I243" i="18"/>
  <c r="G243" i="18"/>
  <c r="I242" i="18"/>
  <c r="G242" i="18"/>
  <c r="I241" i="18"/>
  <c r="G241" i="18"/>
  <c r="G239" i="18"/>
  <c r="E239" i="18"/>
  <c r="G238" i="18"/>
  <c r="E238" i="18"/>
  <c r="I237" i="18"/>
  <c r="G237" i="18"/>
  <c r="I236" i="18"/>
  <c r="G236" i="18"/>
  <c r="I235" i="18"/>
  <c r="G235" i="18"/>
  <c r="G231" i="18"/>
  <c r="E231" i="18"/>
  <c r="E230" i="18" s="1"/>
  <c r="G230" i="18"/>
  <c r="E229" i="18"/>
  <c r="E228" i="18" s="1"/>
  <c r="I228" i="18"/>
  <c r="G228" i="18"/>
  <c r="I227" i="18"/>
  <c r="G227" i="18"/>
  <c r="E226" i="18"/>
  <c r="E225" i="18"/>
  <c r="E224" i="18" s="1"/>
  <c r="I224" i="18"/>
  <c r="G224" i="18"/>
  <c r="I223" i="18"/>
  <c r="G223" i="18"/>
  <c r="I222" i="18"/>
  <c r="G222" i="18"/>
  <c r="G220" i="18"/>
  <c r="E220" i="18"/>
  <c r="G219" i="18"/>
  <c r="H219" i="18" s="1"/>
  <c r="E219" i="18"/>
  <c r="E218" i="18" s="1"/>
  <c r="G218" i="18"/>
  <c r="G217" i="18"/>
  <c r="G216" i="18"/>
  <c r="I215" i="18"/>
  <c r="G215" i="18"/>
  <c r="E214" i="18"/>
  <c r="G213" i="18"/>
  <c r="E213" i="18"/>
  <c r="E212" i="18" s="1"/>
  <c r="G212" i="18"/>
  <c r="G211" i="18"/>
  <c r="G209" i="18"/>
  <c r="E209" i="18"/>
  <c r="G208" i="18"/>
  <c r="E208" i="18"/>
  <c r="E207" i="18" s="1"/>
  <c r="G207" i="18"/>
  <c r="G206" i="18"/>
  <c r="E205" i="18"/>
  <c r="E204" i="18" s="1"/>
  <c r="E203" i="18" s="1"/>
  <c r="G204" i="18"/>
  <c r="G203" i="18"/>
  <c r="G202" i="18"/>
  <c r="G201" i="18"/>
  <c r="E200" i="18"/>
  <c r="E199" i="18" s="1"/>
  <c r="E198" i="18" s="1"/>
  <c r="G199" i="18"/>
  <c r="G198" i="18"/>
  <c r="G197" i="18"/>
  <c r="I196" i="18"/>
  <c r="G196" i="18"/>
  <c r="I195" i="18"/>
  <c r="G195" i="18"/>
  <c r="G193" i="18"/>
  <c r="H193" i="18" s="1"/>
  <c r="E193" i="18"/>
  <c r="G192" i="18"/>
  <c r="E192" i="18"/>
  <c r="E191" i="18" s="1"/>
  <c r="G191" i="18"/>
  <c r="G190" i="18"/>
  <c r="G189" i="18"/>
  <c r="G187" i="18"/>
  <c r="E187" i="18"/>
  <c r="E186" i="18" s="1"/>
  <c r="G186" i="18"/>
  <c r="G185" i="18"/>
  <c r="G184" i="18"/>
  <c r="G183" i="18"/>
  <c r="G182" i="18"/>
  <c r="G180" i="18"/>
  <c r="E180" i="18"/>
  <c r="E179" i="18" s="1"/>
  <c r="G179" i="18"/>
  <c r="G178" i="18"/>
  <c r="G176" i="18"/>
  <c r="H176" i="18" s="1"/>
  <c r="E176" i="18"/>
  <c r="G175" i="18"/>
  <c r="E175" i="18"/>
  <c r="E174" i="18" s="1"/>
  <c r="G174" i="18"/>
  <c r="G172" i="18"/>
  <c r="E172" i="18"/>
  <c r="E171" i="18" s="1"/>
  <c r="G171" i="18"/>
  <c r="G170" i="18"/>
  <c r="G168" i="18"/>
  <c r="H168" i="18" s="1"/>
  <c r="E168" i="18"/>
  <c r="E167" i="18" s="1"/>
  <c r="E166" i="18" s="1"/>
  <c r="G167" i="18"/>
  <c r="G166" i="18"/>
  <c r="G164" i="18"/>
  <c r="E164" i="18"/>
  <c r="E163" i="18" s="1"/>
  <c r="G163" i="18"/>
  <c r="G162" i="18"/>
  <c r="G161" i="18"/>
  <c r="G159" i="18"/>
  <c r="E159" i="18"/>
  <c r="E158" i="18" s="1"/>
  <c r="G158" i="18"/>
  <c r="G157" i="18"/>
  <c r="G155" i="18"/>
  <c r="H155" i="18" s="1"/>
  <c r="E155" i="18"/>
  <c r="G154" i="18"/>
  <c r="E154" i="18"/>
  <c r="E153" i="18" s="1"/>
  <c r="G153" i="18"/>
  <c r="G152" i="18"/>
  <c r="G150" i="18"/>
  <c r="H150" i="18" s="1"/>
  <c r="E150" i="18"/>
  <c r="G149" i="18"/>
  <c r="E149" i="18"/>
  <c r="E148" i="18" s="1"/>
  <c r="G148" i="18"/>
  <c r="G147" i="18"/>
  <c r="G146" i="18"/>
  <c r="G144" i="18"/>
  <c r="E144" i="18"/>
  <c r="E143" i="18" s="1"/>
  <c r="G143" i="18"/>
  <c r="G142" i="18"/>
  <c r="G140" i="18"/>
  <c r="E140" i="18"/>
  <c r="E139" i="18" s="1"/>
  <c r="E138" i="18" s="1"/>
  <c r="G139" i="18"/>
  <c r="G138" i="18"/>
  <c r="G136" i="18"/>
  <c r="E136" i="18"/>
  <c r="E135" i="18" s="1"/>
  <c r="G135" i="18"/>
  <c r="G134" i="18"/>
  <c r="G132" i="18"/>
  <c r="E132" i="18"/>
  <c r="E131" i="18" s="1"/>
  <c r="E130" i="18" s="1"/>
  <c r="G131" i="18"/>
  <c r="G130" i="18"/>
  <c r="G128" i="18"/>
  <c r="E128" i="18"/>
  <c r="E127" i="18" s="1"/>
  <c r="G127" i="18"/>
  <c r="G126" i="18"/>
  <c r="G125" i="18"/>
  <c r="G121" i="18"/>
  <c r="E121" i="18"/>
  <c r="E120" i="18" s="1"/>
  <c r="G120" i="18"/>
  <c r="E119" i="18"/>
  <c r="E118" i="18" s="1"/>
  <c r="G118" i="18"/>
  <c r="I117" i="18"/>
  <c r="G117" i="18"/>
  <c r="I116" i="18"/>
  <c r="E116" i="18"/>
  <c r="E114" i="18" s="1"/>
  <c r="I115" i="18"/>
  <c r="E115" i="18"/>
  <c r="G114" i="18"/>
  <c r="G113" i="18"/>
  <c r="I112" i="18"/>
  <c r="G112" i="18"/>
  <c r="G111" i="18"/>
  <c r="G110" i="18"/>
  <c r="G108" i="18"/>
  <c r="H108" i="18" s="1"/>
  <c r="E108" i="18"/>
  <c r="G107" i="18"/>
  <c r="E107" i="18"/>
  <c r="G104" i="18"/>
  <c r="E104" i="18"/>
  <c r="E103" i="18" s="1"/>
  <c r="E102" i="18" s="1"/>
  <c r="G103" i="18"/>
  <c r="G102" i="18"/>
  <c r="G101" i="18"/>
  <c r="G100" i="18"/>
  <c r="G99" i="18"/>
  <c r="G97" i="18"/>
  <c r="H97" i="18" s="1"/>
  <c r="E97" i="18"/>
  <c r="G96" i="18"/>
  <c r="E96" i="18"/>
  <c r="E95" i="18" s="1"/>
  <c r="G95" i="18"/>
  <c r="G94" i="18"/>
  <c r="G93" i="18"/>
  <c r="G91" i="18"/>
  <c r="E91" i="18"/>
  <c r="E90" i="18" s="1"/>
  <c r="G90" i="18"/>
  <c r="G89" i="18"/>
  <c r="G87" i="18"/>
  <c r="F87" i="18"/>
  <c r="F86" i="18" s="1"/>
  <c r="E87" i="18"/>
  <c r="G86" i="18"/>
  <c r="E86" i="18"/>
  <c r="E85" i="18" s="1"/>
  <c r="G85" i="18"/>
  <c r="G83" i="18"/>
  <c r="H83" i="18" s="1"/>
  <c r="F83" i="18"/>
  <c r="E83" i="18"/>
  <c r="E82" i="18" s="1"/>
  <c r="G82" i="18"/>
  <c r="F82" i="18"/>
  <c r="F81" i="18" s="1"/>
  <c r="F80" i="18" s="1"/>
  <c r="F79" i="18" s="1"/>
  <c r="G81" i="18"/>
  <c r="G80" i="18"/>
  <c r="G79" i="18"/>
  <c r="G78" i="18"/>
  <c r="H78" i="18" s="1"/>
  <c r="G77" i="18"/>
  <c r="E77" i="18"/>
  <c r="E76" i="18" s="1"/>
  <c r="G76" i="18"/>
  <c r="G75" i="18"/>
  <c r="E74" i="18"/>
  <c r="E73" i="18" s="1"/>
  <c r="G73" i="18"/>
  <c r="G72" i="18"/>
  <c r="G69" i="18"/>
  <c r="H69" i="18" s="1"/>
  <c r="E69" i="18"/>
  <c r="G68" i="18"/>
  <c r="H68" i="18" s="1"/>
  <c r="E68" i="18"/>
  <c r="I67" i="18"/>
  <c r="G67" i="18"/>
  <c r="G64" i="18"/>
  <c r="H64" i="18" s="1"/>
  <c r="E64" i="18"/>
  <c r="I63" i="18"/>
  <c r="G63" i="18"/>
  <c r="E63" i="18"/>
  <c r="G59" i="18"/>
  <c r="E59" i="18"/>
  <c r="G58" i="18"/>
  <c r="E58" i="18"/>
  <c r="E57" i="18"/>
  <c r="E56" i="18" s="1"/>
  <c r="G56" i="18"/>
  <c r="I55" i="18"/>
  <c r="G55" i="18"/>
  <c r="G52" i="18"/>
  <c r="E52" i="18"/>
  <c r="G51" i="18"/>
  <c r="I50" i="18"/>
  <c r="G50" i="18"/>
  <c r="G47" i="18"/>
  <c r="E47" i="18"/>
  <c r="G46" i="18"/>
  <c r="E46" i="18"/>
  <c r="I45" i="18"/>
  <c r="G45" i="18"/>
  <c r="I44" i="18"/>
  <c r="G44" i="18"/>
  <c r="I43" i="18"/>
  <c r="G43" i="18"/>
  <c r="G42" i="18"/>
  <c r="G40" i="18"/>
  <c r="H40" i="18" s="1"/>
  <c r="E40" i="18"/>
  <c r="E39" i="18" s="1"/>
  <c r="G39" i="18"/>
  <c r="G38" i="18"/>
  <c r="G37" i="18"/>
  <c r="G33" i="18"/>
  <c r="E33" i="18"/>
  <c r="E32" i="18" s="1"/>
  <c r="G32" i="18"/>
  <c r="I29" i="18"/>
  <c r="J29" i="18" s="1"/>
  <c r="G29" i="18"/>
  <c r="E29" i="18"/>
  <c r="I28" i="18"/>
  <c r="G28" i="18"/>
  <c r="I27" i="18"/>
  <c r="G25" i="18"/>
  <c r="E25" i="18"/>
  <c r="I24" i="18"/>
  <c r="G24" i="18"/>
  <c r="I23" i="18"/>
  <c r="G23" i="18"/>
  <c r="G21" i="18"/>
  <c r="E21" i="18"/>
  <c r="G20" i="18"/>
  <c r="I19" i="18"/>
  <c r="G19" i="18"/>
  <c r="I18" i="18"/>
  <c r="G18" i="18"/>
  <c r="G15" i="18"/>
  <c r="E15" i="18"/>
  <c r="G14" i="18"/>
  <c r="E14" i="18"/>
  <c r="E13" i="18" s="1"/>
  <c r="G13" i="18"/>
  <c r="I12" i="18"/>
  <c r="G12" i="18"/>
  <c r="I11" i="18"/>
  <c r="G11" i="18"/>
  <c r="G10" i="18"/>
  <c r="H174" i="18" l="1"/>
  <c r="H228" i="18"/>
  <c r="H33" i="18"/>
  <c r="H86" i="18"/>
  <c r="H132" i="18"/>
  <c r="J224" i="18"/>
  <c r="H87" i="18"/>
  <c r="H140" i="18"/>
  <c r="H208" i="18"/>
  <c r="H213" i="18"/>
  <c r="J228" i="18"/>
  <c r="E245" i="18"/>
  <c r="H245" i="18" s="1"/>
  <c r="H249" i="18"/>
  <c r="J44" i="18"/>
  <c r="H104" i="18"/>
  <c r="H248" i="18"/>
  <c r="H15" i="18"/>
  <c r="H29" i="18"/>
  <c r="H120" i="18"/>
  <c r="H130" i="18"/>
  <c r="H46" i="18"/>
  <c r="H107" i="18"/>
  <c r="H209" i="18"/>
  <c r="H239" i="18"/>
  <c r="H47" i="18"/>
  <c r="H138" i="18"/>
  <c r="H59" i="18"/>
  <c r="H85" i="18"/>
  <c r="H21" i="18"/>
  <c r="H25" i="18"/>
  <c r="H52" i="18"/>
  <c r="H58" i="18"/>
  <c r="H238" i="18"/>
  <c r="H118" i="18"/>
  <c r="H32" i="18"/>
  <c r="H166" i="18"/>
  <c r="H63" i="18"/>
  <c r="H220" i="18"/>
  <c r="H224" i="18"/>
  <c r="H230" i="18"/>
  <c r="H251" i="18"/>
  <c r="H56" i="18"/>
  <c r="E55" i="18"/>
  <c r="H55" i="18" s="1"/>
  <c r="E81" i="18"/>
  <c r="H82" i="18"/>
  <c r="E147" i="18"/>
  <c r="H148" i="18"/>
  <c r="E72" i="18"/>
  <c r="H73" i="18"/>
  <c r="H95" i="18"/>
  <c r="E94" i="18"/>
  <c r="H143" i="18"/>
  <c r="E142" i="18"/>
  <c r="H142" i="18" s="1"/>
  <c r="H153" i="18"/>
  <c r="E162" i="18"/>
  <c r="H163" i="18"/>
  <c r="E206" i="18"/>
  <c r="H206" i="18" s="1"/>
  <c r="H207" i="18"/>
  <c r="E211" i="18"/>
  <c r="H211" i="18" s="1"/>
  <c r="H212" i="18"/>
  <c r="H90" i="18"/>
  <c r="E89" i="18"/>
  <c r="H89" i="18" s="1"/>
  <c r="E157" i="18"/>
  <c r="H157" i="18" s="1"/>
  <c r="H158" i="18"/>
  <c r="H198" i="18"/>
  <c r="E197" i="18"/>
  <c r="H203" i="18"/>
  <c r="E202" i="18"/>
  <c r="E244" i="18"/>
  <c r="E38" i="18"/>
  <c r="H39" i="18"/>
  <c r="H135" i="18"/>
  <c r="E134" i="18"/>
  <c r="H134" i="18" s="1"/>
  <c r="H179" i="18"/>
  <c r="E178" i="18"/>
  <c r="H178" i="18" s="1"/>
  <c r="H191" i="18"/>
  <c r="E190" i="18"/>
  <c r="H218" i="18"/>
  <c r="H13" i="18"/>
  <c r="E12" i="18"/>
  <c r="H76" i="18"/>
  <c r="E75" i="18"/>
  <c r="H75" i="18" s="1"/>
  <c r="H102" i="18"/>
  <c r="E100" i="18"/>
  <c r="E101" i="18"/>
  <c r="H101" i="18" s="1"/>
  <c r="E113" i="18"/>
  <c r="H114" i="18"/>
  <c r="H186" i="18"/>
  <c r="E185" i="18"/>
  <c r="H127" i="18"/>
  <c r="E126" i="18"/>
  <c r="H171" i="18"/>
  <c r="E170" i="18"/>
  <c r="H170" i="18" s="1"/>
  <c r="E237" i="18"/>
  <c r="H14" i="18"/>
  <c r="E45" i="18"/>
  <c r="H77" i="18"/>
  <c r="H91" i="18"/>
  <c r="H96" i="18"/>
  <c r="H103" i="18"/>
  <c r="E117" i="18"/>
  <c r="H117" i="18" s="1"/>
  <c r="H199" i="18"/>
  <c r="H231" i="18"/>
  <c r="H252" i="18"/>
  <c r="H121" i="18"/>
  <c r="H128" i="18"/>
  <c r="H131" i="18"/>
  <c r="H136" i="18"/>
  <c r="H139" i="18"/>
  <c r="H144" i="18"/>
  <c r="H149" i="18"/>
  <c r="H154" i="18"/>
  <c r="H159" i="18"/>
  <c r="H164" i="18"/>
  <c r="H167" i="18"/>
  <c r="H172" i="18"/>
  <c r="H175" i="18"/>
  <c r="H180" i="18"/>
  <c r="H187" i="18"/>
  <c r="H192" i="18"/>
  <c r="H204" i="18"/>
  <c r="E24" i="18"/>
  <c r="E20" i="18"/>
  <c r="E51" i="18"/>
  <c r="E223" i="18"/>
  <c r="E227" i="18"/>
  <c r="E28" i="18"/>
  <c r="H28" i="18" s="1"/>
  <c r="H227" i="18" l="1"/>
  <c r="J227" i="18"/>
  <c r="H45" i="18"/>
  <c r="H100" i="18"/>
  <c r="E99" i="18"/>
  <c r="H99" i="18" s="1"/>
  <c r="E201" i="18"/>
  <c r="H201" i="18" s="1"/>
  <c r="H202" i="18"/>
  <c r="E93" i="18"/>
  <c r="H93" i="18" s="1"/>
  <c r="H94" i="18"/>
  <c r="E222" i="18"/>
  <c r="J223" i="18"/>
  <c r="H223" i="18"/>
  <c r="E184" i="18"/>
  <c r="H185" i="18"/>
  <c r="E161" i="18"/>
  <c r="H162" i="18"/>
  <c r="E79" i="18"/>
  <c r="H79" i="18" s="1"/>
  <c r="H81" i="18"/>
  <c r="E80" i="18"/>
  <c r="H80" i="18" s="1"/>
  <c r="H51" i="18"/>
  <c r="E50" i="18"/>
  <c r="H50" i="18" s="1"/>
  <c r="J237" i="18"/>
  <c r="H237" i="18"/>
  <c r="E236" i="18"/>
  <c r="E189" i="18"/>
  <c r="H189" i="18" s="1"/>
  <c r="H190" i="18"/>
  <c r="E196" i="18"/>
  <c r="I197" i="18"/>
  <c r="H197" i="18"/>
  <c r="E19" i="18"/>
  <c r="H20" i="18"/>
  <c r="E37" i="18"/>
  <c r="H37" i="18" s="1"/>
  <c r="H38" i="18"/>
  <c r="H72" i="18"/>
  <c r="E67" i="18"/>
  <c r="H67" i="18" s="1"/>
  <c r="H24" i="18"/>
  <c r="E23" i="18"/>
  <c r="E112" i="18"/>
  <c r="H113" i="18"/>
  <c r="H12" i="18"/>
  <c r="H244" i="18"/>
  <c r="E243" i="18"/>
  <c r="J244" i="18"/>
  <c r="E125" i="18"/>
  <c r="H125" i="18" s="1"/>
  <c r="H126" i="18"/>
  <c r="H147" i="18"/>
  <c r="J222" i="18" l="1"/>
  <c r="H222" i="18"/>
  <c r="E217" i="18"/>
  <c r="J196" i="18"/>
  <c r="H196" i="18"/>
  <c r="E195" i="18"/>
  <c r="H161" i="18"/>
  <c r="E152" i="18"/>
  <c r="E44" i="18"/>
  <c r="E111" i="18"/>
  <c r="H112" i="18"/>
  <c r="E242" i="18"/>
  <c r="J243" i="18"/>
  <c r="H243" i="18"/>
  <c r="H23" i="18"/>
  <c r="J23" i="18"/>
  <c r="H184" i="18"/>
  <c r="E183" i="18"/>
  <c r="E18" i="18"/>
  <c r="J19" i="18"/>
  <c r="H19" i="18"/>
  <c r="H236" i="18"/>
  <c r="J236" i="18"/>
  <c r="H111" i="18" l="1"/>
  <c r="E110" i="18"/>
  <c r="H110" i="18" s="1"/>
  <c r="H44" i="18"/>
  <c r="E43" i="18"/>
  <c r="E216" i="18"/>
  <c r="H217" i="18"/>
  <c r="H152" i="18"/>
  <c r="E146" i="18"/>
  <c r="H146" i="18" s="1"/>
  <c r="J18" i="18"/>
  <c r="H18" i="18"/>
  <c r="E11" i="18"/>
  <c r="E182" i="18"/>
  <c r="H182" i="18" s="1"/>
  <c r="H183" i="18"/>
  <c r="J242" i="18"/>
  <c r="E241" i="18"/>
  <c r="H242" i="18"/>
  <c r="J195" i="18"/>
  <c r="H195" i="18"/>
  <c r="E10" i="18" l="1"/>
  <c r="H11" i="18"/>
  <c r="I10" i="18"/>
  <c r="H216" i="18"/>
  <c r="E215" i="18"/>
  <c r="H43" i="18"/>
  <c r="J241" i="18"/>
  <c r="H241" i="18"/>
  <c r="E235" i="18"/>
  <c r="H215" i="18" l="1"/>
  <c r="J215" i="18"/>
  <c r="H235" i="18"/>
  <c r="J235" i="18"/>
  <c r="E42" i="18"/>
  <c r="H42" i="18" s="1"/>
  <c r="H10" i="18"/>
  <c r="I261" i="18" l="1"/>
  <c r="E261" i="18"/>
  <c r="E266" i="18" l="1"/>
  <c r="J265" i="18"/>
  <c r="H261" i="18"/>
  <c r="E264" i="18"/>
  <c r="F261" i="18"/>
  <c r="G263" i="18"/>
  <c r="J261" i="18"/>
  <c r="E48" i="5" l="1"/>
  <c r="E47" i="5" s="1"/>
  <c r="E46" i="5" s="1"/>
  <c r="D16" i="7" l="1"/>
  <c r="E48" i="20" l="1"/>
  <c r="F48" i="20"/>
  <c r="D48" i="20"/>
  <c r="E47" i="20"/>
  <c r="F47" i="20"/>
  <c r="D47" i="20"/>
  <c r="F43" i="20"/>
  <c r="F42" i="20" s="1"/>
  <c r="F41" i="20" s="1"/>
  <c r="E43" i="20"/>
  <c r="E42" i="20" s="1"/>
  <c r="E41" i="20" s="1"/>
  <c r="D43" i="20"/>
  <c r="D42" i="20" s="1"/>
  <c r="D41" i="20" s="1"/>
  <c r="F46" i="20" l="1"/>
  <c r="F45" i="20" s="1"/>
  <c r="F40" i="20" s="1"/>
  <c r="E46" i="20"/>
  <c r="E45" i="20" s="1"/>
  <c r="E40" i="20" s="1"/>
  <c r="D46" i="20"/>
  <c r="D45" i="20" s="1"/>
  <c r="D40" i="20" s="1"/>
  <c r="F14" i="20" l="1"/>
  <c r="F13" i="20" s="1"/>
  <c r="F12" i="20" s="1"/>
  <c r="E14" i="20"/>
  <c r="E13" i="20" s="1"/>
  <c r="E12" i="20" s="1"/>
  <c r="E37" i="20"/>
  <c r="F37" i="20"/>
  <c r="F36" i="20" l="1"/>
  <c r="F35" i="20"/>
  <c r="F34" i="20" s="1"/>
  <c r="F49" i="20" s="1"/>
  <c r="E36" i="20"/>
  <c r="E35" i="20"/>
  <c r="E34" i="20" s="1"/>
  <c r="E49" i="20" s="1"/>
  <c r="F44" i="7" l="1"/>
  <c r="F194" i="22"/>
  <c r="E12" i="19" l="1"/>
  <c r="E11" i="19" s="1"/>
  <c r="E10" i="19" s="1"/>
  <c r="E9" i="19" s="1"/>
  <c r="G194" i="5"/>
  <c r="G194" i="22"/>
  <c r="D12" i="19"/>
  <c r="D11" i="19" s="1"/>
  <c r="D10" i="19" s="1"/>
  <c r="D9" i="19" s="1"/>
  <c r="E44" i="7"/>
  <c r="F194" i="5"/>
  <c r="E43" i="7" s="1"/>
  <c r="F43" i="7"/>
  <c r="D37" i="20" l="1"/>
  <c r="D36" i="20" l="1"/>
  <c r="D35" i="20" l="1"/>
  <c r="D34" i="20" s="1"/>
  <c r="D26" i="20" l="1"/>
  <c r="D25" i="20" s="1"/>
  <c r="D24" i="20" s="1"/>
  <c r="D21" i="20" l="1"/>
  <c r="D20" i="20" l="1"/>
  <c r="D19" i="20" s="1"/>
  <c r="D18" i="20" s="1"/>
  <c r="D14" i="20"/>
  <c r="D13" i="20" s="1"/>
  <c r="D30" i="20" l="1"/>
  <c r="D29" i="20" s="1"/>
  <c r="D28" i="20" s="1"/>
  <c r="D27" i="20" s="1"/>
  <c r="D23" i="20" s="1"/>
  <c r="D12" i="20" s="1"/>
  <c r="D49" i="20" s="1"/>
  <c r="D44" i="7" l="1"/>
  <c r="E194" i="5" l="1"/>
  <c r="D43" i="7" s="1"/>
  <c r="E255" i="23"/>
  <c r="E256" i="23" s="1"/>
  <c r="E257" i="23" s="1"/>
  <c r="C12" i="19"/>
  <c r="C11" i="19" s="1"/>
  <c r="C10" i="19" s="1"/>
  <c r="C9" i="19" s="1"/>
  <c r="E194" i="22"/>
  <c r="G126" i="5" l="1"/>
  <c r="F126" i="5"/>
  <c r="E125" i="5" l="1"/>
  <c r="E124" i="5" s="1"/>
  <c r="E128" i="22"/>
  <c r="E127" i="22" s="1"/>
  <c r="E126" i="22" s="1"/>
  <c r="F128" i="22"/>
  <c r="F127" i="22" s="1"/>
  <c r="F126" i="22" s="1"/>
  <c r="F125" i="5"/>
  <c r="F124" i="5" s="1"/>
  <c r="G128" i="22"/>
  <c r="G127" i="22" s="1"/>
  <c r="G126" i="22" s="1"/>
  <c r="G125" i="5"/>
  <c r="G124" i="5" s="1"/>
  <c r="F165" i="5" l="1"/>
  <c r="G165" i="5"/>
  <c r="F143" i="5"/>
  <c r="G143" i="5"/>
  <c r="F138" i="5"/>
  <c r="G138" i="5"/>
  <c r="F132" i="5"/>
  <c r="G132" i="5"/>
  <c r="F129" i="5"/>
  <c r="G129" i="5"/>
  <c r="G123" i="5"/>
  <c r="F120" i="5"/>
  <c r="G120" i="5"/>
  <c r="F116" i="5"/>
  <c r="G116" i="5"/>
  <c r="F112" i="5"/>
  <c r="G112" i="5"/>
  <c r="F108" i="5"/>
  <c r="G108" i="5"/>
  <c r="F103" i="5"/>
  <c r="G103" i="5"/>
  <c r="F100" i="5"/>
  <c r="G100" i="5"/>
  <c r="F91" i="5"/>
  <c r="G91" i="5"/>
  <c r="G83" i="5"/>
  <c r="F78" i="5"/>
  <c r="G78" i="5"/>
  <c r="F76" i="5"/>
  <c r="G76" i="5"/>
  <c r="F70" i="5"/>
  <c r="G70" i="5"/>
  <c r="F45" i="5"/>
  <c r="F44" i="5" s="1"/>
  <c r="F55" i="22" s="1"/>
  <c r="F54" i="22" s="1"/>
  <c r="G45" i="5"/>
  <c r="G44" i="5" s="1"/>
  <c r="G55" i="22" s="1"/>
  <c r="G54" i="22" s="1"/>
  <c r="F62" i="5"/>
  <c r="G62" i="5"/>
  <c r="G36" i="5" l="1"/>
  <c r="G47" i="22"/>
  <c r="G46" i="22" s="1"/>
  <c r="G164" i="5"/>
  <c r="G163" i="5" s="1"/>
  <c r="G164" i="22"/>
  <c r="G163" i="22" s="1"/>
  <c r="G162" i="22" s="1"/>
  <c r="F47" i="22"/>
  <c r="F46" i="22" s="1"/>
  <c r="F36" i="5"/>
  <c r="F69" i="5"/>
  <c r="F68" i="5" s="1"/>
  <c r="F67" i="5" s="1"/>
  <c r="F74" i="22"/>
  <c r="F73" i="22" s="1"/>
  <c r="F72" i="22" s="1"/>
  <c r="F71" i="22" s="1"/>
  <c r="F70" i="22" s="1"/>
  <c r="F82" i="5"/>
  <c r="F87" i="22"/>
  <c r="F86" i="22" s="1"/>
  <c r="F99" i="5"/>
  <c r="F98" i="5" s="1"/>
  <c r="F98" i="22"/>
  <c r="F97" i="22" s="1"/>
  <c r="F96" i="22" s="1"/>
  <c r="F111" i="5"/>
  <c r="F110" i="5" s="1"/>
  <c r="F111" i="22"/>
  <c r="F110" i="22" s="1"/>
  <c r="F109" i="22" s="1"/>
  <c r="F131" i="22"/>
  <c r="F130" i="22" s="1"/>
  <c r="F129" i="22" s="1"/>
  <c r="F131" i="5"/>
  <c r="F130" i="5" s="1"/>
  <c r="F164" i="22"/>
  <c r="F163" i="22" s="1"/>
  <c r="F162" i="22" s="1"/>
  <c r="F164" i="5"/>
  <c r="F163" i="5" s="1"/>
  <c r="F66" i="22"/>
  <c r="F65" i="22" s="1"/>
  <c r="F64" i="22" s="1"/>
  <c r="F61" i="5"/>
  <c r="F60" i="5" s="1"/>
  <c r="G99" i="5"/>
  <c r="G98" i="5" s="1"/>
  <c r="G98" i="22"/>
  <c r="G97" i="22" s="1"/>
  <c r="G96" i="22" s="1"/>
  <c r="G171" i="5"/>
  <c r="G171" i="22"/>
  <c r="G170" i="22" s="1"/>
  <c r="G80" i="22"/>
  <c r="G79" i="22" s="1"/>
  <c r="G75" i="5"/>
  <c r="G86" i="5"/>
  <c r="G91" i="22"/>
  <c r="G90" i="22" s="1"/>
  <c r="G102" i="22"/>
  <c r="G101" i="22" s="1"/>
  <c r="G100" i="22" s="1"/>
  <c r="G99" i="22" s="1"/>
  <c r="G102" i="5"/>
  <c r="G101" i="5" s="1"/>
  <c r="G115" i="5"/>
  <c r="G114" i="5" s="1"/>
  <c r="G113" i="5" s="1"/>
  <c r="G115" i="22"/>
  <c r="G114" i="22" s="1"/>
  <c r="G113" i="22" s="1"/>
  <c r="G112" i="22" s="1"/>
  <c r="G122" i="5"/>
  <c r="G121" i="5" s="1"/>
  <c r="G122" i="22"/>
  <c r="G121" i="22" s="1"/>
  <c r="G120" i="22" s="1"/>
  <c r="G137" i="5"/>
  <c r="G136" i="5" s="1"/>
  <c r="G135" i="5" s="1"/>
  <c r="G134" i="5" s="1"/>
  <c r="G137" i="22"/>
  <c r="G136" i="22" s="1"/>
  <c r="G135" i="22" s="1"/>
  <c r="G134" i="22" s="1"/>
  <c r="G133" i="22" s="1"/>
  <c r="G69" i="5"/>
  <c r="G68" i="5" s="1"/>
  <c r="G67" i="5" s="1"/>
  <c r="G74" i="22"/>
  <c r="G73" i="22" s="1"/>
  <c r="G72" i="22" s="1"/>
  <c r="G71" i="22" s="1"/>
  <c r="G70" i="22" s="1"/>
  <c r="F171" i="5"/>
  <c r="F171" i="22"/>
  <c r="F170" i="22" s="1"/>
  <c r="F75" i="5"/>
  <c r="F80" i="22"/>
  <c r="F79" i="22" s="1"/>
  <c r="F86" i="5"/>
  <c r="F91" i="22"/>
  <c r="F90" i="22" s="1"/>
  <c r="F102" i="22"/>
  <c r="F101" i="22" s="1"/>
  <c r="F100" i="22" s="1"/>
  <c r="F99" i="22" s="1"/>
  <c r="F102" i="5"/>
  <c r="F101" i="5" s="1"/>
  <c r="F115" i="5"/>
  <c r="F114" i="5" s="1"/>
  <c r="F113" i="5" s="1"/>
  <c r="F115" i="22"/>
  <c r="F114" i="22" s="1"/>
  <c r="F113" i="22" s="1"/>
  <c r="F112" i="22" s="1"/>
  <c r="F137" i="22"/>
  <c r="F136" i="22" s="1"/>
  <c r="F135" i="22" s="1"/>
  <c r="F134" i="22" s="1"/>
  <c r="F133" i="22" s="1"/>
  <c r="F137" i="5"/>
  <c r="F136" i="5" s="1"/>
  <c r="F135" i="5" s="1"/>
  <c r="F134" i="5" s="1"/>
  <c r="G87" i="22"/>
  <c r="G86" i="22" s="1"/>
  <c r="G82" i="5"/>
  <c r="G131" i="5"/>
  <c r="G130" i="5" s="1"/>
  <c r="G131" i="22"/>
  <c r="G130" i="22" s="1"/>
  <c r="G129" i="22" s="1"/>
  <c r="G185" i="5"/>
  <c r="G185" i="22"/>
  <c r="G184" i="22" s="1"/>
  <c r="G34" i="5"/>
  <c r="G45" i="22"/>
  <c r="G44" i="22" s="1"/>
  <c r="G77" i="5"/>
  <c r="G82" i="22"/>
  <c r="G81" i="22" s="1"/>
  <c r="G95" i="22"/>
  <c r="G94" i="22" s="1"/>
  <c r="G93" i="22" s="1"/>
  <c r="G90" i="5"/>
  <c r="G89" i="5" s="1"/>
  <c r="G107" i="5"/>
  <c r="G106" i="5" s="1"/>
  <c r="G105" i="5" s="1"/>
  <c r="F25" i="7"/>
  <c r="G107" i="22"/>
  <c r="G106" i="22" s="1"/>
  <c r="G105" i="22" s="1"/>
  <c r="G104" i="22" s="1"/>
  <c r="G119" i="5"/>
  <c r="G118" i="5" s="1"/>
  <c r="G119" i="22"/>
  <c r="G118" i="22" s="1"/>
  <c r="G117" i="22" s="1"/>
  <c r="G125" i="22"/>
  <c r="G124" i="22" s="1"/>
  <c r="G123" i="22" s="1"/>
  <c r="G128" i="5"/>
  <c r="G127" i="5" s="1"/>
  <c r="G142" i="22"/>
  <c r="G141" i="22" s="1"/>
  <c r="G140" i="22" s="1"/>
  <c r="G139" i="22" s="1"/>
  <c r="G138" i="22" s="1"/>
  <c r="G142" i="5"/>
  <c r="G141" i="5" s="1"/>
  <c r="G140" i="5" s="1"/>
  <c r="G139" i="5" s="1"/>
  <c r="F29" i="7" s="1"/>
  <c r="G111" i="5"/>
  <c r="G110" i="5" s="1"/>
  <c r="G111" i="22"/>
  <c r="G110" i="22" s="1"/>
  <c r="G109" i="22" s="1"/>
  <c r="G61" i="5"/>
  <c r="G60" i="5" s="1"/>
  <c r="G66" i="22"/>
  <c r="G65" i="22" s="1"/>
  <c r="G64" i="22" s="1"/>
  <c r="F185" i="5"/>
  <c r="F185" i="22"/>
  <c r="F184" i="22" s="1"/>
  <c r="F45" i="22"/>
  <c r="F44" i="22" s="1"/>
  <c r="F34" i="5"/>
  <c r="F82" i="22"/>
  <c r="F81" i="22" s="1"/>
  <c r="F77" i="5"/>
  <c r="F95" i="22"/>
  <c r="F94" i="22" s="1"/>
  <c r="F93" i="22" s="1"/>
  <c r="F90" i="5"/>
  <c r="F89" i="5" s="1"/>
  <c r="F107" i="5"/>
  <c r="F106" i="5" s="1"/>
  <c r="F105" i="5" s="1"/>
  <c r="E25" i="7"/>
  <c r="F107" i="22"/>
  <c r="F106" i="22" s="1"/>
  <c r="F105" i="22" s="1"/>
  <c r="F104" i="22" s="1"/>
  <c r="F119" i="5"/>
  <c r="F118" i="5" s="1"/>
  <c r="F119" i="22"/>
  <c r="F118" i="22" s="1"/>
  <c r="F117" i="22" s="1"/>
  <c r="F125" i="22"/>
  <c r="F124" i="22" s="1"/>
  <c r="F123" i="22" s="1"/>
  <c r="F128" i="5"/>
  <c r="F127" i="5" s="1"/>
  <c r="F142" i="5"/>
  <c r="F141" i="5" s="1"/>
  <c r="F140" i="5" s="1"/>
  <c r="F139" i="5" s="1"/>
  <c r="E29" i="7" s="1"/>
  <c r="F142" i="22"/>
  <c r="F141" i="22" s="1"/>
  <c r="F140" i="22" s="1"/>
  <c r="F139" i="22" s="1"/>
  <c r="F138" i="22" s="1"/>
  <c r="G59" i="5"/>
  <c r="F59" i="5"/>
  <c r="G177" i="5"/>
  <c r="F177" i="5"/>
  <c r="G43" i="5"/>
  <c r="G53" i="5"/>
  <c r="F53" i="5"/>
  <c r="F22" i="5"/>
  <c r="G22" i="5"/>
  <c r="F159" i="5"/>
  <c r="G159" i="5"/>
  <c r="F152" i="5"/>
  <c r="G152" i="5"/>
  <c r="G148" i="5"/>
  <c r="G65" i="5"/>
  <c r="F65" i="5"/>
  <c r="G132" i="22" l="1"/>
  <c r="F92" i="22"/>
  <c r="F78" i="22"/>
  <c r="F76" i="22" s="1"/>
  <c r="F75" i="22" s="1"/>
  <c r="G92" i="22"/>
  <c r="G117" i="5"/>
  <c r="G109" i="5" s="1"/>
  <c r="G74" i="5"/>
  <c r="G73" i="5" s="1"/>
  <c r="F88" i="5"/>
  <c r="G34" i="22"/>
  <c r="G33" i="22" s="1"/>
  <c r="G32" i="22" s="1"/>
  <c r="G31" i="22" s="1"/>
  <c r="G52" i="5"/>
  <c r="G51" i="5" s="1"/>
  <c r="G21" i="5"/>
  <c r="G20" i="5" s="1"/>
  <c r="G23" i="22"/>
  <c r="G22" i="22" s="1"/>
  <c r="G21" i="22" s="1"/>
  <c r="F158" i="22"/>
  <c r="F157" i="22" s="1"/>
  <c r="F156" i="22" s="1"/>
  <c r="F158" i="5"/>
  <c r="F157" i="5" s="1"/>
  <c r="F74" i="5"/>
  <c r="G133" i="5"/>
  <c r="F28" i="7"/>
  <c r="F27" i="7" s="1"/>
  <c r="G158" i="22"/>
  <c r="G157" i="22" s="1"/>
  <c r="G156" i="22" s="1"/>
  <c r="G158" i="5"/>
  <c r="G157" i="5" s="1"/>
  <c r="G30" i="22"/>
  <c r="G29" i="22" s="1"/>
  <c r="G28" i="5"/>
  <c r="G88" i="5"/>
  <c r="E28" i="7"/>
  <c r="E27" i="7" s="1"/>
  <c r="F133" i="5"/>
  <c r="G151" i="5"/>
  <c r="G150" i="5" s="1"/>
  <c r="G149" i="5" s="1"/>
  <c r="F32" i="7" s="1"/>
  <c r="G151" i="22"/>
  <c r="G150" i="22" s="1"/>
  <c r="G149" i="22" s="1"/>
  <c r="G148" i="22" s="1"/>
  <c r="F151" i="22"/>
  <c r="F150" i="22" s="1"/>
  <c r="F149" i="22" s="1"/>
  <c r="F148" i="22" s="1"/>
  <c r="F151" i="5"/>
  <c r="F150" i="5" s="1"/>
  <c r="F149" i="5" s="1"/>
  <c r="E32" i="7" s="1"/>
  <c r="F21" i="5"/>
  <c r="F20" i="5" s="1"/>
  <c r="F23" i="22"/>
  <c r="F22" i="22" s="1"/>
  <c r="F21" i="22" s="1"/>
  <c r="F30" i="22"/>
  <c r="F29" i="22" s="1"/>
  <c r="F28" i="5"/>
  <c r="G116" i="22"/>
  <c r="G108" i="22" s="1"/>
  <c r="G103" i="22" s="1"/>
  <c r="F132" i="22"/>
  <c r="F64" i="5"/>
  <c r="F63" i="5" s="1"/>
  <c r="F69" i="22"/>
  <c r="F68" i="22" s="1"/>
  <c r="F67" i="22" s="1"/>
  <c r="G69" i="22"/>
  <c r="G68" i="22" s="1"/>
  <c r="G67" i="22" s="1"/>
  <c r="G64" i="5"/>
  <c r="G63" i="5" s="1"/>
  <c r="F34" i="22"/>
  <c r="F33" i="22" s="1"/>
  <c r="F32" i="22" s="1"/>
  <c r="F31" i="22" s="1"/>
  <c r="F52" i="5"/>
  <c r="F51" i="5" s="1"/>
  <c r="G66" i="5"/>
  <c r="F19" i="7"/>
  <c r="F18" i="7" s="1"/>
  <c r="G78" i="22"/>
  <c r="E19" i="7"/>
  <c r="E18" i="7" s="1"/>
  <c r="F66" i="5"/>
  <c r="G176" i="22"/>
  <c r="G175" i="22" s="1"/>
  <c r="G174" i="22" s="1"/>
  <c r="G173" i="22" s="1"/>
  <c r="G176" i="5"/>
  <c r="G175" i="5" s="1"/>
  <c r="G174" i="5" s="1"/>
  <c r="G53" i="22"/>
  <c r="G52" i="22" s="1"/>
  <c r="G51" i="22" s="1"/>
  <c r="G42" i="5"/>
  <c r="G41" i="5" s="1"/>
  <c r="F63" i="22"/>
  <c r="F62" i="22" s="1"/>
  <c r="F61" i="22" s="1"/>
  <c r="F58" i="5"/>
  <c r="F57" i="5" s="1"/>
  <c r="F176" i="5"/>
  <c r="F175" i="5" s="1"/>
  <c r="F174" i="5" s="1"/>
  <c r="F176" i="22"/>
  <c r="F175" i="22" s="1"/>
  <c r="F174" i="22" s="1"/>
  <c r="F173" i="22" s="1"/>
  <c r="G58" i="5"/>
  <c r="G57" i="5" s="1"/>
  <c r="G63" i="22"/>
  <c r="G62" i="22" s="1"/>
  <c r="G61" i="22" s="1"/>
  <c r="G147" i="5"/>
  <c r="G146" i="5" s="1"/>
  <c r="G147" i="22"/>
  <c r="G146" i="22" s="1"/>
  <c r="G145" i="22" s="1"/>
  <c r="G144" i="22" s="1"/>
  <c r="F25" i="5"/>
  <c r="F18" i="5"/>
  <c r="F182" i="5"/>
  <c r="G18" i="5"/>
  <c r="G33" i="5"/>
  <c r="F33" i="5"/>
  <c r="G40" i="5"/>
  <c r="G182" i="5"/>
  <c r="F40" i="5"/>
  <c r="G25" i="5"/>
  <c r="F43" i="5"/>
  <c r="F148" i="5"/>
  <c r="F77" i="22" l="1"/>
  <c r="G72" i="5"/>
  <c r="F21" i="7" s="1"/>
  <c r="F20" i="7" s="1"/>
  <c r="F50" i="5"/>
  <c r="E17" i="7" s="1"/>
  <c r="G50" i="5"/>
  <c r="F17" i="7" s="1"/>
  <c r="F26" i="22"/>
  <c r="F25" i="22" s="1"/>
  <c r="F24" i="5"/>
  <c r="G19" i="22"/>
  <c r="G18" i="22" s="1"/>
  <c r="G17" i="22" s="1"/>
  <c r="G16" i="22" s="1"/>
  <c r="G17" i="5"/>
  <c r="G16" i="5" s="1"/>
  <c r="G15" i="5" s="1"/>
  <c r="F13" i="7" s="1"/>
  <c r="F72" i="5"/>
  <c r="F73" i="5"/>
  <c r="G26" i="22"/>
  <c r="G25" i="22" s="1"/>
  <c r="G24" i="5"/>
  <c r="F19" i="22"/>
  <c r="F18" i="22" s="1"/>
  <c r="F17" i="22" s="1"/>
  <c r="F16" i="22" s="1"/>
  <c r="F17" i="5"/>
  <c r="F16" i="5" s="1"/>
  <c r="F15" i="5" s="1"/>
  <c r="E13" i="7" s="1"/>
  <c r="F26" i="5"/>
  <c r="F28" i="22"/>
  <c r="F27" i="22" s="1"/>
  <c r="G28" i="22"/>
  <c r="G27" i="22" s="1"/>
  <c r="G26" i="5"/>
  <c r="G76" i="22"/>
  <c r="G75" i="22" s="1"/>
  <c r="G77" i="22"/>
  <c r="G71" i="5"/>
  <c r="G104" i="5"/>
  <c r="F26" i="7"/>
  <c r="F24" i="7" s="1"/>
  <c r="G183" i="22"/>
  <c r="G182" i="22" s="1"/>
  <c r="G183" i="5"/>
  <c r="F147" i="5"/>
  <c r="F146" i="5" s="1"/>
  <c r="F145" i="5" s="1"/>
  <c r="F147" i="22"/>
  <c r="F146" i="22" s="1"/>
  <c r="F145" i="22" s="1"/>
  <c r="F144" i="22" s="1"/>
  <c r="F53" i="22"/>
  <c r="F52" i="22" s="1"/>
  <c r="F51" i="22" s="1"/>
  <c r="F42" i="5"/>
  <c r="F41" i="5" s="1"/>
  <c r="G145" i="5"/>
  <c r="F60" i="22"/>
  <c r="F181" i="5"/>
  <c r="F181" i="22"/>
  <c r="F180" i="22" s="1"/>
  <c r="F39" i="5"/>
  <c r="F38" i="5" s="1"/>
  <c r="F50" i="22"/>
  <c r="F49" i="22" s="1"/>
  <c r="F48" i="22" s="1"/>
  <c r="G84" i="5"/>
  <c r="G81" i="5" s="1"/>
  <c r="G80" i="5" s="1"/>
  <c r="G89" i="22"/>
  <c r="G88" i="22" s="1"/>
  <c r="G85" i="22" s="1"/>
  <c r="G84" i="22" s="1"/>
  <c r="G83" i="22" s="1"/>
  <c r="G60" i="22"/>
  <c r="F43" i="22"/>
  <c r="F42" i="22" s="1"/>
  <c r="F41" i="22" s="1"/>
  <c r="F32" i="5"/>
  <c r="F31" i="5" s="1"/>
  <c r="F89" i="22"/>
  <c r="F88" i="22" s="1"/>
  <c r="F85" i="22" s="1"/>
  <c r="F84" i="22" s="1"/>
  <c r="F83" i="22" s="1"/>
  <c r="F84" i="5"/>
  <c r="F81" i="5" s="1"/>
  <c r="F80" i="5" s="1"/>
  <c r="G181" i="5"/>
  <c r="G181" i="22"/>
  <c r="G180" i="22" s="1"/>
  <c r="G32" i="5"/>
  <c r="G31" i="5" s="1"/>
  <c r="G43" i="22"/>
  <c r="G42" i="22" s="1"/>
  <c r="G41" i="22" s="1"/>
  <c r="F37" i="7"/>
  <c r="G39" i="5"/>
  <c r="G38" i="5" s="1"/>
  <c r="G50" i="22"/>
  <c r="G49" i="22" s="1"/>
  <c r="G48" i="22" s="1"/>
  <c r="F183" i="5"/>
  <c r="F183" i="22"/>
  <c r="F182" i="22" s="1"/>
  <c r="E37" i="7"/>
  <c r="G40" i="22" l="1"/>
  <c r="G30" i="5"/>
  <c r="F30" i="5"/>
  <c r="F40" i="22"/>
  <c r="F39" i="22" s="1"/>
  <c r="G180" i="5"/>
  <c r="G179" i="5" s="1"/>
  <c r="G178" i="5" s="1"/>
  <c r="F38" i="7" s="1"/>
  <c r="F36" i="7" s="1"/>
  <c r="G179" i="22"/>
  <c r="G178" i="22" s="1"/>
  <c r="G177" i="22" s="1"/>
  <c r="G172" i="22" s="1"/>
  <c r="F71" i="5"/>
  <c r="E21" i="7"/>
  <c r="E20" i="7" s="1"/>
  <c r="F179" i="22"/>
  <c r="F178" i="22" s="1"/>
  <c r="F177" i="22" s="1"/>
  <c r="F172" i="22" s="1"/>
  <c r="G23" i="5"/>
  <c r="G19" i="5" s="1"/>
  <c r="G24" i="22"/>
  <c r="G20" i="22" s="1"/>
  <c r="F14" i="7" s="1"/>
  <c r="F23" i="5"/>
  <c r="F19" i="5" s="1"/>
  <c r="F24" i="22"/>
  <c r="F20" i="22" s="1"/>
  <c r="E14" i="7" s="1"/>
  <c r="F180" i="5"/>
  <c r="F179" i="5" s="1"/>
  <c r="F178" i="5" s="1"/>
  <c r="E38" i="7" s="1"/>
  <c r="E36" i="7" s="1"/>
  <c r="E23" i="7"/>
  <c r="E22" i="7" s="1"/>
  <c r="F79" i="5"/>
  <c r="F23" i="7"/>
  <c r="F22" i="7" s="1"/>
  <c r="G79" i="5"/>
  <c r="E31" i="7"/>
  <c r="G39" i="22"/>
  <c r="F31" i="7"/>
  <c r="G173" i="5" l="1"/>
  <c r="G15" i="22"/>
  <c r="G14" i="22" s="1"/>
  <c r="F173" i="5"/>
  <c r="F15" i="22"/>
  <c r="F14" i="22" s="1"/>
  <c r="F14" i="5"/>
  <c r="E15" i="7"/>
  <c r="E12" i="7" s="1"/>
  <c r="G14" i="5"/>
  <c r="F15" i="7"/>
  <c r="F12" i="7" s="1"/>
  <c r="E33" i="5" l="1"/>
  <c r="E32" i="5" l="1"/>
  <c r="E43" i="22"/>
  <c r="E42" i="22" s="1"/>
  <c r="E132" i="5" l="1"/>
  <c r="E120" i="5"/>
  <c r="E62" i="5"/>
  <c r="E119" i="5" l="1"/>
  <c r="E118" i="5" s="1"/>
  <c r="E119" i="22"/>
  <c r="E118" i="22" s="1"/>
  <c r="E117" i="22" s="1"/>
  <c r="E66" i="22"/>
  <c r="E65" i="22" s="1"/>
  <c r="E64" i="22" s="1"/>
  <c r="E61" i="5"/>
  <c r="E60" i="5" s="1"/>
  <c r="E131" i="22"/>
  <c r="E130" i="22" s="1"/>
  <c r="E129" i="22" s="1"/>
  <c r="E131" i="5"/>
  <c r="E130" i="5" s="1"/>
  <c r="E108" i="5" l="1"/>
  <c r="E76" i="5"/>
  <c r="E80" i="22" l="1"/>
  <c r="E79" i="22" s="1"/>
  <c r="E75" i="5"/>
  <c r="E107" i="22"/>
  <c r="E106" i="22" s="1"/>
  <c r="E105" i="22" s="1"/>
  <c r="E104" i="22" s="1"/>
  <c r="D25" i="7"/>
  <c r="E107" i="5"/>
  <c r="E106" i="5" s="1"/>
  <c r="E105" i="5" s="1"/>
  <c r="E185" i="22" l="1"/>
  <c r="E184" i="22" s="1"/>
  <c r="E185" i="5"/>
  <c r="E53" i="5"/>
  <c r="E34" i="22" l="1"/>
  <c r="E33" i="22" s="1"/>
  <c r="E32" i="22" s="1"/>
  <c r="E31" i="22" s="1"/>
  <c r="E52" i="5"/>
  <c r="E51" i="5" s="1"/>
  <c r="E18" i="5" l="1"/>
  <c r="E19" i="22" l="1"/>
  <c r="E18" i="22" s="1"/>
  <c r="E17" i="22" s="1"/>
  <c r="E16" i="22" s="1"/>
  <c r="E17" i="5"/>
  <c r="E16" i="5" s="1"/>
  <c r="E15" i="5" s="1"/>
  <c r="D13" i="7" s="1"/>
  <c r="E28" i="5"/>
  <c r="E30" i="22"/>
  <c r="E29" i="22" s="1"/>
  <c r="E22" i="5"/>
  <c r="E177" i="5"/>
  <c r="E23" i="22" l="1"/>
  <c r="E22" i="22" s="1"/>
  <c r="E21" i="22" s="1"/>
  <c r="E21" i="5"/>
  <c r="E20" i="5" s="1"/>
  <c r="E176" i="22"/>
  <c r="E175" i="22" s="1"/>
  <c r="E174" i="22" s="1"/>
  <c r="E173" i="22" s="1"/>
  <c r="E176" i="5"/>
  <c r="E175" i="5" s="1"/>
  <c r="E174" i="5" s="1"/>
  <c r="E25" i="5"/>
  <c r="E91" i="22" l="1"/>
  <c r="E90" i="22" s="1"/>
  <c r="E86" i="5"/>
  <c r="E171" i="22"/>
  <c r="E170" i="22" s="1"/>
  <c r="E171" i="5"/>
  <c r="E28" i="22"/>
  <c r="E27" i="22" s="1"/>
  <c r="E26" i="5"/>
  <c r="E26" i="22"/>
  <c r="E25" i="22" s="1"/>
  <c r="E24" i="5"/>
  <c r="D37" i="7"/>
  <c r="E59" i="5"/>
  <c r="E43" i="5"/>
  <c r="E65" i="5"/>
  <c r="E159" i="5"/>
  <c r="E182" i="5"/>
  <c r="E165" i="5"/>
  <c r="E78" i="5"/>
  <c r="E70" i="5"/>
  <c r="E112" i="5"/>
  <c r="E23" i="5" l="1"/>
  <c r="E19" i="5" s="1"/>
  <c r="E24" i="22"/>
  <c r="E20" i="22" s="1"/>
  <c r="D14" i="7" s="1"/>
  <c r="E137" i="22"/>
  <c r="E136" i="22" s="1"/>
  <c r="E135" i="22" s="1"/>
  <c r="E134" i="22" s="1"/>
  <c r="E133" i="22" s="1"/>
  <c r="E137" i="5"/>
  <c r="E136" i="5" s="1"/>
  <c r="E135" i="5" s="1"/>
  <c r="E134" i="5" s="1"/>
  <c r="E151" i="22"/>
  <c r="E150" i="22" s="1"/>
  <c r="E149" i="22" s="1"/>
  <c r="E148" i="22" s="1"/>
  <c r="E151" i="5"/>
  <c r="E150" i="5" s="1"/>
  <c r="E149" i="5" s="1"/>
  <c r="D32" i="7" s="1"/>
  <c r="E164" i="22"/>
  <c r="E163" i="22" s="1"/>
  <c r="E162" i="22" s="1"/>
  <c r="E164" i="5"/>
  <c r="E163" i="5" s="1"/>
  <c r="E82" i="22"/>
  <c r="E81" i="22" s="1"/>
  <c r="E78" i="22" s="1"/>
  <c r="E77" i="5"/>
  <c r="E74" i="5" s="1"/>
  <c r="E69" i="22"/>
  <c r="E68" i="22" s="1"/>
  <c r="E67" i="22" s="1"/>
  <c r="E64" i="5"/>
  <c r="E63" i="5" s="1"/>
  <c r="E111" i="22"/>
  <c r="E110" i="22" s="1"/>
  <c r="E109" i="22" s="1"/>
  <c r="E111" i="5"/>
  <c r="E110" i="5" s="1"/>
  <c r="E45" i="22"/>
  <c r="E44" i="22" s="1"/>
  <c r="E34" i="5"/>
  <c r="E74" i="22"/>
  <c r="E73" i="22" s="1"/>
  <c r="E72" i="22" s="1"/>
  <c r="E71" i="22" s="1"/>
  <c r="E70" i="22" s="1"/>
  <c r="E69" i="5"/>
  <c r="E68" i="5" s="1"/>
  <c r="E67" i="5" s="1"/>
  <c r="E142" i="22"/>
  <c r="E141" i="22" s="1"/>
  <c r="E140" i="22" s="1"/>
  <c r="E139" i="22" s="1"/>
  <c r="E138" i="22" s="1"/>
  <c r="E142" i="5"/>
  <c r="E141" i="5" s="1"/>
  <c r="E140" i="5" s="1"/>
  <c r="E139" i="5" s="1"/>
  <c r="D29" i="7" s="1"/>
  <c r="E158" i="22"/>
  <c r="E157" i="22" s="1"/>
  <c r="E156" i="22" s="1"/>
  <c r="E158" i="5"/>
  <c r="E157" i="5" s="1"/>
  <c r="E181" i="5"/>
  <c r="E181" i="22"/>
  <c r="E180" i="22" s="1"/>
  <c r="E147" i="22"/>
  <c r="E146" i="22" s="1"/>
  <c r="E145" i="22" s="1"/>
  <c r="E144" i="22" s="1"/>
  <c r="E147" i="5"/>
  <c r="E146" i="5" s="1"/>
  <c r="E145" i="5" s="1"/>
  <c r="E58" i="5"/>
  <c r="E57" i="5" s="1"/>
  <c r="E63" i="22"/>
  <c r="E62" i="22" s="1"/>
  <c r="E61" i="22" s="1"/>
  <c r="E53" i="22"/>
  <c r="E52" i="22" s="1"/>
  <c r="E42" i="5"/>
  <c r="E95" i="22"/>
  <c r="E94" i="22" s="1"/>
  <c r="E93" i="22" s="1"/>
  <c r="E90" i="5"/>
  <c r="E89" i="5" s="1"/>
  <c r="E103" i="5"/>
  <c r="E116" i="5"/>
  <c r="E123" i="5"/>
  <c r="E15" i="22" l="1"/>
  <c r="E14" i="22" s="1"/>
  <c r="E50" i="5"/>
  <c r="D17" i="7" s="1"/>
  <c r="E73" i="5"/>
  <c r="E72" i="5"/>
  <c r="E115" i="22"/>
  <c r="E114" i="22" s="1"/>
  <c r="E113" i="22" s="1"/>
  <c r="E112" i="22" s="1"/>
  <c r="E115" i="5"/>
  <c r="E114" i="5" s="1"/>
  <c r="E113" i="5" s="1"/>
  <c r="E77" i="22"/>
  <c r="E76" i="22"/>
  <c r="E75" i="22" s="1"/>
  <c r="E133" i="5"/>
  <c r="D28" i="7"/>
  <c r="D27" i="7" s="1"/>
  <c r="E122" i="22"/>
  <c r="E121" i="22" s="1"/>
  <c r="E120" i="22" s="1"/>
  <c r="E122" i="5"/>
  <c r="E121" i="5" s="1"/>
  <c r="D19" i="7"/>
  <c r="D18" i="7" s="1"/>
  <c r="E66" i="5"/>
  <c r="E132" i="22"/>
  <c r="E102" i="22"/>
  <c r="E101" i="22" s="1"/>
  <c r="E100" i="22" s="1"/>
  <c r="E99" i="22" s="1"/>
  <c r="E102" i="5"/>
  <c r="E101" i="5" s="1"/>
  <c r="E40" i="5"/>
  <c r="D31" i="7"/>
  <c r="E89" i="22"/>
  <c r="E88" i="22" s="1"/>
  <c r="E84" i="5"/>
  <c r="E99" i="5"/>
  <c r="E98" i="5" s="1"/>
  <c r="E98" i="22"/>
  <c r="E97" i="22" s="1"/>
  <c r="E96" i="22" s="1"/>
  <c r="E92" i="22" s="1"/>
  <c r="E36" i="5"/>
  <c r="E31" i="5" s="1"/>
  <c r="E47" i="22"/>
  <c r="E46" i="22" s="1"/>
  <c r="E41" i="22" s="1"/>
  <c r="E60" i="22"/>
  <c r="E183" i="5"/>
  <c r="E180" i="5" s="1"/>
  <c r="E179" i="5" s="1"/>
  <c r="E178" i="5" s="1"/>
  <c r="E183" i="22"/>
  <c r="E182" i="22" s="1"/>
  <c r="E179" i="22" s="1"/>
  <c r="E178" i="22" s="1"/>
  <c r="E177" i="22" s="1"/>
  <c r="E172" i="22" s="1"/>
  <c r="E45" i="5"/>
  <c r="E44" i="5" s="1"/>
  <c r="E55" i="22" s="1"/>
  <c r="E54" i="22" s="1"/>
  <c r="E51" i="22" s="1"/>
  <c r="E129" i="5"/>
  <c r="E88" i="5" l="1"/>
  <c r="D21" i="7"/>
  <c r="D20" i="7" s="1"/>
  <c r="E71" i="5"/>
  <c r="E125" i="22"/>
  <c r="E124" i="22" s="1"/>
  <c r="E123" i="22" s="1"/>
  <c r="E116" i="22" s="1"/>
  <c r="E108" i="22" s="1"/>
  <c r="E103" i="22" s="1"/>
  <c r="E128" i="5"/>
  <c r="E127" i="5" s="1"/>
  <c r="E117" i="5" s="1"/>
  <c r="E109" i="5" s="1"/>
  <c r="D38" i="7"/>
  <c r="D36" i="7" s="1"/>
  <c r="E173" i="5"/>
  <c r="E50" i="22"/>
  <c r="E49" i="22" s="1"/>
  <c r="E40" i="22" s="1"/>
  <c r="E39" i="5"/>
  <c r="E38" i="5" s="1"/>
  <c r="E41" i="5"/>
  <c r="E82" i="5"/>
  <c r="E81" i="5" s="1"/>
  <c r="E87" i="22"/>
  <c r="E86" i="22" s="1"/>
  <c r="E85" i="22" s="1"/>
  <c r="E80" i="5" l="1"/>
  <c r="E30" i="5"/>
  <c r="E39" i="22"/>
  <c r="E48" i="22"/>
  <c r="E84" i="22"/>
  <c r="E83" i="22" s="1"/>
  <c r="D26" i="7"/>
  <c r="D24" i="7" s="1"/>
  <c r="E104" i="5"/>
  <c r="D23" i="7"/>
  <c r="D22" i="7" s="1"/>
  <c r="E79" i="5"/>
  <c r="D15" i="7" l="1"/>
  <c r="F123" i="5" l="1"/>
  <c r="F169" i="5" l="1"/>
  <c r="F169" i="22"/>
  <c r="F168" i="22" s="1"/>
  <c r="F122" i="22"/>
  <c r="F121" i="22" s="1"/>
  <c r="F120" i="22" s="1"/>
  <c r="F116" i="22" s="1"/>
  <c r="F108" i="22" s="1"/>
  <c r="F103" i="22" s="1"/>
  <c r="F122" i="5"/>
  <c r="F121" i="5" s="1"/>
  <c r="F117" i="5" s="1"/>
  <c r="F109" i="5" s="1"/>
  <c r="G168" i="5"/>
  <c r="F168" i="5"/>
  <c r="G169" i="5" l="1"/>
  <c r="G169" i="22"/>
  <c r="G168" i="22" s="1"/>
  <c r="G167" i="22"/>
  <c r="G166" i="22" s="1"/>
  <c r="G167" i="5"/>
  <c r="E26" i="7"/>
  <c r="E24" i="7" s="1"/>
  <c r="F104" i="5"/>
  <c r="F167" i="22"/>
  <c r="F166" i="22" s="1"/>
  <c r="F165" i="22" s="1"/>
  <c r="F161" i="22" s="1"/>
  <c r="F160" i="22" s="1"/>
  <c r="F159" i="22" s="1"/>
  <c r="F167" i="5"/>
  <c r="F166" i="5" s="1"/>
  <c r="F162" i="5" s="1"/>
  <c r="G166" i="5" l="1"/>
  <c r="G162" i="5" s="1"/>
  <c r="G161" i="5" s="1"/>
  <c r="F35" i="7" s="1"/>
  <c r="F34" i="7" s="1"/>
  <c r="G165" i="22"/>
  <c r="G161" i="22" s="1"/>
  <c r="G160" i="22" s="1"/>
  <c r="G159" i="22" s="1"/>
  <c r="F156" i="5"/>
  <c r="G156" i="5"/>
  <c r="F160" i="5"/>
  <c r="F161" i="5"/>
  <c r="E35" i="7" s="1"/>
  <c r="E34" i="7" s="1"/>
  <c r="G160" i="5" l="1"/>
  <c r="F155" i="5"/>
  <c r="F154" i="5" s="1"/>
  <c r="F153" i="5" s="1"/>
  <c r="F155" i="22"/>
  <c r="F154" i="22" s="1"/>
  <c r="F153" i="22" s="1"/>
  <c r="F152" i="22" s="1"/>
  <c r="F143" i="22" s="1"/>
  <c r="F38" i="22" s="1"/>
  <c r="F191" i="22" s="1"/>
  <c r="F193" i="22" s="1"/>
  <c r="F195" i="22" s="1"/>
  <c r="G155" i="22"/>
  <c r="G154" i="22" s="1"/>
  <c r="G153" i="22" s="1"/>
  <c r="G152" i="22" s="1"/>
  <c r="G143" i="22" s="1"/>
  <c r="G38" i="22" s="1"/>
  <c r="G191" i="22" s="1"/>
  <c r="G193" i="22" s="1"/>
  <c r="G195" i="22" s="1"/>
  <c r="G155" i="5"/>
  <c r="G154" i="5" s="1"/>
  <c r="E33" i="7" l="1"/>
  <c r="E30" i="7" s="1"/>
  <c r="E40" i="7" s="1"/>
  <c r="E42" i="7" s="1"/>
  <c r="E45" i="7" s="1"/>
  <c r="F144" i="5"/>
  <c r="F191" i="5" s="1"/>
  <c r="G153" i="5"/>
  <c r="H149" i="5"/>
  <c r="F33" i="7" l="1"/>
  <c r="F30" i="7" s="1"/>
  <c r="F40" i="7" s="1"/>
  <c r="F42" i="7" s="1"/>
  <c r="F45" i="7" s="1"/>
  <c r="G144" i="5"/>
  <c r="G191" i="5" s="1"/>
  <c r="F193" i="5"/>
  <c r="G40" i="7"/>
  <c r="F195" i="5" l="1"/>
  <c r="D16" i="19"/>
  <c r="D15" i="19" s="1"/>
  <c r="D14" i="19" s="1"/>
  <c r="D13" i="19" s="1"/>
  <c r="D8" i="19" s="1"/>
  <c r="D7" i="19" s="1"/>
  <c r="D17" i="19" s="1"/>
  <c r="H40" i="7"/>
  <c r="G193" i="5"/>
  <c r="G195" i="5" l="1"/>
  <c r="E16" i="19"/>
  <c r="E15" i="19" s="1"/>
  <c r="E14" i="19" s="1"/>
  <c r="E13" i="19" s="1"/>
  <c r="E8" i="19" s="1"/>
  <c r="E7" i="19" s="1"/>
  <c r="E17" i="19" s="1"/>
  <c r="E156" i="5" l="1"/>
  <c r="E155" i="22" l="1"/>
  <c r="E154" i="22" s="1"/>
  <c r="E153" i="22" s="1"/>
  <c r="E152" i="22" s="1"/>
  <c r="E143" i="22" s="1"/>
  <c r="E155" i="5"/>
  <c r="E154" i="5" s="1"/>
  <c r="E153" i="5" s="1"/>
  <c r="E167" i="22" l="1"/>
  <c r="E166" i="22" s="1"/>
  <c r="E167" i="5"/>
  <c r="D33" i="7"/>
  <c r="E144" i="5"/>
  <c r="E169" i="5"/>
  <c r="E169" i="22"/>
  <c r="E168" i="22" s="1"/>
  <c r="D30" i="7" l="1"/>
  <c r="E166" i="5"/>
  <c r="E162" i="5" s="1"/>
  <c r="E165" i="22"/>
  <c r="E161" i="22" s="1"/>
  <c r="E160" i="22" s="1"/>
  <c r="E159" i="22" s="1"/>
  <c r="E38" i="22" s="1"/>
  <c r="E191" i="22" s="1"/>
  <c r="E193" i="22" s="1"/>
  <c r="E195" i="22" s="1"/>
  <c r="E161" i="5" l="1"/>
  <c r="D35" i="7" s="1"/>
  <c r="E160" i="5"/>
  <c r="E193" i="5" s="1"/>
  <c r="C16" i="19" l="1"/>
  <c r="C15" i="19" s="1"/>
  <c r="C14" i="19" s="1"/>
  <c r="C13" i="19" s="1"/>
  <c r="C8" i="19" s="1"/>
  <c r="C7" i="19" s="1"/>
  <c r="C17" i="19" s="1"/>
  <c r="E195" i="5"/>
  <c r="D34" i="7"/>
  <c r="K12" i="7"/>
  <c r="K13" i="7" l="1"/>
  <c r="D42" i="7"/>
  <c r="D45" i="7" s="1"/>
</calcChain>
</file>

<file path=xl/sharedStrings.xml><?xml version="1.0" encoding="utf-8"?>
<sst xmlns="http://schemas.openxmlformats.org/spreadsheetml/2006/main" count="2677" uniqueCount="365">
  <si>
    <t xml:space="preserve">Код </t>
  </si>
  <si>
    <t>Сумма (тыс.руб.)</t>
  </si>
  <si>
    <t>Главные распорядители средств местного бюджета МО МО Автово : муниципальный совет МО Автово (код 964), местная администрация МО МО Автово (код 928), Избирательная комиссия МО МО Автово (код 941)</t>
  </si>
  <si>
    <t xml:space="preserve">                Наименование </t>
  </si>
  <si>
    <t>Код раздела, подраздела</t>
  </si>
  <si>
    <t>Код целевой статьи</t>
  </si>
  <si>
    <t>ОБЩЕГОСУДАРСТВЕННЫЕ ВОПРОСЫ</t>
  </si>
  <si>
    <t>01</t>
  </si>
  <si>
    <t xml:space="preserve">Функционирование высшего должностного лица субъекта Российской Федерации и муниципального образования  </t>
  </si>
  <si>
    <t>02</t>
  </si>
  <si>
    <t xml:space="preserve">Глава муниципального образования         </t>
  </si>
  <si>
    <t>0102</t>
  </si>
  <si>
    <t>00201 00011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</si>
  <si>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</si>
  <si>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</si>
  <si>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03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</si>
  <si>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         </t>
  </si>
  <si>
    <t>0103</t>
  </si>
  <si>
    <t>Компенсация депутатам, осуществляющим свои полномочия на непостоянной основе</t>
  </si>
  <si>
    <t>00203 00022</t>
  </si>
  <si>
    <t xml:space="preserve">Аппарат представительного органа муниципального образования </t>
  </si>
  <si>
    <t>00204 00021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</si>
  <si>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</si>
  <si>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</si>
  <si>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</si>
  <si>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 xml:space="preserve">Уплата налогов, сборов и иных платежей  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</si>
  <si>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  </t>
  </si>
  <si>
    <t>04</t>
  </si>
  <si>
    <t>Содержание и обеспечение деятельности местной администрации (исполнительно-распорядительного органа) муниципального образования (глава местной администрации)</t>
  </si>
  <si>
    <t>0104</t>
  </si>
  <si>
    <t>00203 00031</t>
  </si>
  <si>
    <t>Содержание и обеспечение деятельности местной администрации (исполнительно-распорядительного органа) муниципального образования</t>
  </si>
  <si>
    <t>00203 00032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</si>
  <si>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</si>
  <si>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09200 G0100</t>
  </si>
  <si>
    <t>Расходы на исполнение государственного полномочия по организации осуществлению деятельности по опеке и попечительству за счет субвенций из бюджета Санкт-Петербурга</t>
  </si>
  <si>
    <t>00200 G0850</t>
  </si>
  <si>
    <t xml:space="preserve">Резервные фонды       </t>
  </si>
  <si>
    <t>11</t>
  </si>
  <si>
    <t>Резервный фонд местной администрации</t>
  </si>
  <si>
    <t>0111</t>
  </si>
  <si>
    <t>07001 00061</t>
  </si>
  <si>
    <t>Резервные средства</t>
  </si>
  <si>
    <t xml:space="preserve">Другие общегосударственные вопросы           </t>
  </si>
  <si>
    <t>13</t>
  </si>
  <si>
    <t>Уплата членских взносов на осуществление деятельности Совета муниципальных образований Санкт-Петербурга и содержание его органов</t>
  </si>
  <si>
    <t>0113</t>
  </si>
  <si>
    <t>09205 00441</t>
  </si>
  <si>
    <t>Уплата прочих налогов, сборов и иных платежей</t>
  </si>
  <si>
    <t xml:space="preserve">НАЦИОНАЛЬНАЯ БЕЗОПАСНОСТЬ И ПРАВООХРАНИТЕЛЬНАЯ ДЕЯТЕЛЬНОСТЬ       </t>
  </si>
  <si>
    <t xml:space="preserve"> </t>
  </si>
  <si>
    <t>09</t>
  </si>
  <si>
    <t>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</si>
  <si>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>0309</t>
  </si>
  <si>
    <t xml:space="preserve">21903 00091 </t>
  </si>
  <si>
    <t>НАЦИОНАЛЬНАЯ ЭКОНОМИКА</t>
  </si>
  <si>
    <t>Общеэкономические вопросы</t>
  </si>
  <si>
    <t>Выполнение функций муниципальным казенным учреждением "Автовский Центр благоустройства и социального развития"</t>
  </si>
  <si>
    <t>0401</t>
  </si>
  <si>
    <t>Организация и финансирование временного трудоустройства несовершеннолетних в возрасте от 14 до 18 лет в свободное от учебы время</t>
  </si>
  <si>
    <t>51002 00101</t>
  </si>
  <si>
    <t>Расходы на выплаты персоналу казенных учреждений</t>
  </si>
  <si>
    <t xml:space="preserve">ЖИЛИЩНО-КОММУНАЛЬНОЕ ХОЗЯЙСТВО      </t>
  </si>
  <si>
    <t>05</t>
  </si>
  <si>
    <t xml:space="preserve">Благоустройство  </t>
  </si>
  <si>
    <t>0503</t>
  </si>
  <si>
    <t>60001 01131</t>
  </si>
  <si>
    <t>60001 03133</t>
  </si>
  <si>
    <t>60003 01151</t>
  </si>
  <si>
    <t>60004 01161</t>
  </si>
  <si>
    <t xml:space="preserve">Содержание и обеспечение деятельности муниципального (казенного) учреждения, осуществляющего руководство и управление в сфере жилищно-коммунального хозяйства </t>
  </si>
  <si>
    <t>00299 01461</t>
  </si>
  <si>
    <t xml:space="preserve">ОБРАЗОВАНИЕ         </t>
  </si>
  <si>
    <t>07</t>
  </si>
  <si>
    <t>Профессиональная подготовка, переподготовка и повышение квалификации</t>
  </si>
  <si>
    <t>Расходы на  организацию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учреждений, организация подготовки кадров для муниципальной службы в порядке, предусмотренном законодательством Российской Федерации об образовании и законодательством Российской Федерации о муниципальной службе</t>
  </si>
  <si>
    <t>0705</t>
  </si>
  <si>
    <t>00205 00181</t>
  </si>
  <si>
    <t>Выполнение функций муниципальным казенным учреждением "Физкультурно-спортивный клуб "Автово"</t>
  </si>
  <si>
    <t>Организация и проведение досуговых мероприятий для жителей муниципального образования</t>
  </si>
  <si>
    <t>43102 00561</t>
  </si>
  <si>
    <t>Другие вопросы в области образования</t>
  </si>
  <si>
    <t>0709</t>
  </si>
  <si>
    <t>79501 00491</t>
  </si>
  <si>
    <t>Участие в деятельности по профилактике правонарушений в Санкт-Петербурге</t>
  </si>
  <si>
    <t>79502 00511</t>
  </si>
  <si>
    <t>Участие в деятельности по профилактике наркомании в Санкт-Петербурге</t>
  </si>
  <si>
    <t>79504 00531</t>
  </si>
  <si>
    <t>Участие в профилактике терроризма и экстремизма, а также в минимизации и (или) ликвидации последствий их проявлений  на территории муниципального образования</t>
  </si>
  <si>
    <t>79505 00521</t>
  </si>
  <si>
    <t xml:space="preserve">79505 00521 </t>
  </si>
  <si>
    <t>Участие в реализации мероприятий по охране здоровья граждан от воздействия окружающего табачного дыма и последствий потребления табака на территории муниципального образования</t>
  </si>
  <si>
    <t>79506 00541</t>
  </si>
  <si>
    <t>Участие в создании условий для  реализации мер, направленных на  укрепление межнационального и межконфессионального согласия, сохранение и развитие языков и культуры народов Российской Федерации, проживающих на территории муниципального образования, социальную и культурную адаптацию мигрантов, профилактику межнациональных (межэтнических) конфликтов</t>
  </si>
  <si>
    <t>79507 00591</t>
  </si>
  <si>
    <t xml:space="preserve">КУЛЬТУРА, КИНЕМАТОГРАФИЯ           </t>
  </si>
  <si>
    <t>08</t>
  </si>
  <si>
    <t xml:space="preserve">КУЛЬТУРА </t>
  </si>
  <si>
    <t>0801</t>
  </si>
  <si>
    <t>Организация и проведение местных и участие в организации и проведении городских праздничных и иных зрелищных мероприятий</t>
  </si>
  <si>
    <t>44001 00201</t>
  </si>
  <si>
    <t xml:space="preserve">СОЦИАЛЬНАЯ ПОЛИТИКА             </t>
  </si>
  <si>
    <t>10</t>
  </si>
  <si>
    <t>Пенсионное обеспечение</t>
  </si>
  <si>
    <t>Расходы по назначению, выплате, перерасчету ежемесячной доплаты за стаж (общую продолжительность) работы (службы) в органах местного самоуправления, муниципальных органах муниципальных образований к страховой пенсии по старости, страховой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самоуправления, муниципальных органах муниципальных образований (далее - доплата к пенсии), а также приостановление, возобновление, прекращение выплаты доплаты к пенсии в соответствии с законом Санкт-Петербурга</t>
  </si>
  <si>
    <t>1001</t>
  </si>
  <si>
    <t>50501 00231</t>
  </si>
  <si>
    <t>Социальное обеспечение и иные выплаты населению</t>
  </si>
  <si>
    <t>Публичные нормативные социальные выплаты гражданам</t>
  </si>
  <si>
    <t xml:space="preserve">Охрана семьи и детства 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</si>
  <si>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</si>
  <si>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1004</t>
  </si>
  <si>
    <t>51100 G0860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</si>
  <si>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</si>
  <si>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51100 G0870</t>
  </si>
  <si>
    <t>Социальные выплаты гражданам, кроме публичных нормативных социальных выплат</t>
  </si>
  <si>
    <t xml:space="preserve">ФИЗИЧЕСКАЯ КУЛЬТУРА И СПОРТ          </t>
  </si>
  <si>
    <t xml:space="preserve">Физическая культура </t>
  </si>
  <si>
    <t>1101</t>
  </si>
  <si>
    <t>Обеспечение условий для развития на территории муниципального образования физической культуры и массового спорта</t>
  </si>
  <si>
    <t>48701 00241</t>
  </si>
  <si>
    <t>Содержание и обеспечение деятельности муниципального (казенного) учреждения физической культуры и спорта</t>
  </si>
  <si>
    <t>48702 00462</t>
  </si>
  <si>
    <t xml:space="preserve">СРЕДСТВА МАССОВОЙ ИНФОРМАЦИИ              </t>
  </si>
  <si>
    <t>12</t>
  </si>
  <si>
    <t xml:space="preserve">ПЕРИОДИЧЕСКАЯ ПЕЧАТЬ И ИЗДАТЕЛЬСТВА </t>
  </si>
  <si>
    <t>Выполнение функций муниципальным казенным учреждением "Редакция газеты "Автовские ведомости". Опубликование муниципальных правовых актов, иной официальной  информации</t>
  </si>
  <si>
    <t>1202</t>
  </si>
  <si>
    <t>45703 00252</t>
  </si>
  <si>
    <t xml:space="preserve">Другие вопросы в области средств массовой информации </t>
  </si>
  <si>
    <t>Содержание и обеспечение деятельности муниципального (казенного) учреждения "Редакция газеты "Автовские ведомости"</t>
  </si>
  <si>
    <t>1204</t>
  </si>
  <si>
    <t>45702 00251</t>
  </si>
  <si>
    <t>Периодические издания, учрежденные исполнительными органами местного самоуправления</t>
  </si>
  <si>
    <t xml:space="preserve"> ИТОГО</t>
  </si>
  <si>
    <t>0100</t>
  </si>
  <si>
    <t>ДРУГИЕ ОБЩЕГОСУДАРСТВЕННЫЕ ВОПРОСЫ</t>
  </si>
  <si>
    <t>РЕЗЕРВНЫЕ ФОНДЫ</t>
  </si>
  <si>
    <t>Резервный фонд местной  администрации</t>
  </si>
  <si>
    <t>0300</t>
  </si>
  <si>
    <t>21903 00091</t>
  </si>
  <si>
    <t>0400</t>
  </si>
  <si>
    <t>0500</t>
  </si>
  <si>
    <t>Закупка товаров, работ и услуг для государственных (муниципальных) нужд</t>
  </si>
  <si>
    <t>0700</t>
  </si>
  <si>
    <t>Участие в деятельности по профилактике правонарушений  в  Санкт-Петербурге</t>
  </si>
  <si>
    <t>0800</t>
  </si>
  <si>
    <t>1000</t>
  </si>
  <si>
    <t xml:space="preserve">Социальные выплаты гражданам, кроме публичных нормативных социальных выплат
</t>
  </si>
  <si>
    <t>1100</t>
  </si>
  <si>
    <t>Физическая культура</t>
  </si>
  <si>
    <t>1200</t>
  </si>
  <si>
    <t>Периодическая печать и издательства</t>
  </si>
  <si>
    <t xml:space="preserve">                                                                                                                  </t>
  </si>
  <si>
    <t>Код раздела</t>
  </si>
  <si>
    <t>Код подраздела</t>
  </si>
  <si>
    <t>Исполнение судебных решений</t>
  </si>
  <si>
    <t>Исполнение судебных актов РФ и  мировых соглашений по возмещению вреда, причиненного гражданину или юридическому лицу в результате незаконных действий (бездействия) органов местного самоуправления либо должностных лиц этих органов, а также деятельности государственных (муниципальных) учреждений</t>
  </si>
  <si>
    <t>09200 00281</t>
  </si>
  <si>
    <t>Исполнение судебных актов</t>
  </si>
  <si>
    <t>Осуществление защиты прав потребителей</t>
  </si>
  <si>
    <t>09207 00743</t>
  </si>
  <si>
    <t>00</t>
  </si>
  <si>
    <t>1003</t>
  </si>
  <si>
    <t>Социальное обеспечение населения</t>
  </si>
  <si>
    <t>Расходы по назначению, выплате, перерасчету пенсии за выслугу лет лицам. Замещавшим должности муниципальной службы в органах местного самоуправления, муниципальных органах муниципальных образований, а также приостановлению, возобновлению, прекращению выплаты пенсии за выслугу лет в соответствии с законом Санкт-Петербурга</t>
  </si>
  <si>
    <t>50502 00232</t>
  </si>
  <si>
    <t>Другие вопросы в области культуры, кинематографии</t>
  </si>
  <si>
    <t>0804</t>
  </si>
  <si>
    <t>Расходы по назначению, выплате, перерасчету пенсии за выслугу лет лицам, замещавшим должности муниципальной службы в органах местного самоуправления, муниципальных органах муниципальных образований, а также приостановлению, возобновлению, прекращению выплаты пенсии за выслугу лет в соответствии с законом Санкт-Петербурга</t>
  </si>
  <si>
    <t>Код группы, подгруппы вида расходов</t>
  </si>
  <si>
    <t>Расходы на исполнение государственного полномочия по организации осуществлению деятельности по опеке и попечительству за счет средств местного бюджета</t>
  </si>
  <si>
    <t>00200 Г0850</t>
  </si>
  <si>
    <t>Содержание внутриквартальных территорий в части обеспечения ремонта покрытий, расположенных на внутриквартальных территориях, и проведения санитарных рубок (в том числе удаление аварийных, больных деревьев и кустарников) на территориях, не относящихся к территориям зеленых насаждений в соответствии с законом Санкт-Петербурга</t>
  </si>
  <si>
    <t>Размещение, содержание, включая ремонт, ограждений декоративных, ограждений газонных, полусфер, надолбов, приствольных решеток, устройств для вертикального озеленения и цветочного оформления, навесов, беседок, уличной мебели, урн, элементов озеленения, информационных щитов и стендов, планировочного устройства, за исключением велосипедных дорожек; размещение покрытий, в том числе предназначенных для кратковременного и длительного хранения индивидуального автотранспорта, на внутриквартальных территориях</t>
  </si>
  <si>
    <t>Размещение, содержание спортивных, детских площадок, включая ремонт расположенных на них элементов благоустройства, на внутриквартальных территориях</t>
  </si>
  <si>
    <t>Обеспечение проектирования благоустройства при размещении элементов благоустройства</t>
  </si>
  <si>
    <t>Осуществлению экологического просвещения, а также организации экологического воспитания и формированию экологической культуры в области обращения с твердыми коммунальными отходами</t>
  </si>
  <si>
    <t>79508 00471</t>
  </si>
  <si>
    <t>Участие в реализации мер по профилактике дорожно-транспортного травматизма на территории муниципального образования, включая размещение, содержание и ремонт искусственных неровностей на внутриквартальных проездах</t>
  </si>
  <si>
    <t>0107</t>
  </si>
  <si>
    <t>Обеспечение проведения выборов и референдумов</t>
  </si>
  <si>
    <t>Проведение выборов в представительные органы муниципального образования</t>
  </si>
  <si>
    <t>02001 01050</t>
  </si>
  <si>
    <t xml:space="preserve">             Наименование </t>
  </si>
  <si>
    <t>Муниципальный совет внутригородского муниципального образования города федерального значения Санкт-Петербурга муниципальный округ Автово (код главного распорядителя бюджетных средств 964)</t>
  </si>
  <si>
    <t>Местная администрация внутригородского муниципального образования города федерального значения Санкт-Петербурга муниципальный округ Автово (код главного распорядителя бюджетных средств 928)</t>
  </si>
  <si>
    <t>Избирательная комиссия внутригородского муниципального образования города федерального значения Санкт-Петербурга муниципальный округ Автово (код главного распорядителя бюджетных средств код 941)</t>
  </si>
  <si>
    <t>ДОХОДЫ</t>
  </si>
  <si>
    <t>60006 04135</t>
  </si>
  <si>
    <t>Приложение к постановлению местной администрации МО МО Автово от _______2020 года  года № ____</t>
  </si>
  <si>
    <t>Глава местной администрации МО МО Автово ____________ А.В.Кесаев</t>
  </si>
  <si>
    <t xml:space="preserve"> СВОДНАЯ БЮДЖЕТНАЯ РОСПИСЬ МУНИЦИПАЛЬНОГО ОБРАЗОВАНИЯ МУНИЦИПАЛЬНЫЙ ОКРУГ АВТОВО НА 2021 ГОД </t>
  </si>
  <si>
    <t>Код вида расходов (группа, подгруппа, элемент)</t>
  </si>
  <si>
    <t>Общегосударственные вопросы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</si>
  <si>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</si>
  <si>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</si>
  <si>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</si>
  <si>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Прочая закупка товаров, работ и услуг </t>
  </si>
  <si>
    <t>Закупка энергетических ресурсов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</si>
  <si>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</si>
  <si>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</si>
  <si>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</si>
  <si>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>Исполнение судебных актов Российской Федерации и мировых соглашений по возмещению причиненного вреда</t>
  </si>
  <si>
    <t>Защита населения и территории от чрезвычайных ситуаций природного и техногенного характера, гражданская оборона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</si>
  <si>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</si>
  <si>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</si>
  <si>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Осуществление работ в сфере озеленения на территории муниципального образования, включающее: организацию работ по компенсационному озеленению в отношении территорий зеленых насаждений общего пользования местного значения, осуществляемому в соответствии с законом Санкт-Петербурга; содержание, в том числе уборку, территорий зеленых насаждений общего пользования местного значения (включая расположенных на них элементов благоустройства), защиту зеленых насаждений на указанных территориях; создание (размещение), переустройство, восстановление и ремонт объектов зеленых насаждений, расположенных на территориях зеленых насаждений общего пользования местного значения</t>
  </si>
  <si>
    <t>Иные пенсии, социальные доплаты к пенсиям</t>
  </si>
  <si>
    <t>Пособия, компенсации, меры социальной поддержки по публичным нормативным обязательствам</t>
  </si>
  <si>
    <t>Приобретение товаров, работ, услуг в пользу граждан в целях их социального обеспечения</t>
  </si>
  <si>
    <t>Доходы (план)</t>
  </si>
  <si>
    <t>Доходы -расходы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</si>
  <si>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</si>
  <si>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</si>
  <si>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Наименование </t>
  </si>
  <si>
    <t xml:space="preserve"> Источники внутреннего финансирования дефицитов бюджетов</t>
  </si>
  <si>
    <t>00001000000000000 000</t>
  </si>
  <si>
    <t>Изменение остатков средств на счетах по учету средств бюджетов</t>
  </si>
  <si>
    <t>00001050000000000000</t>
  </si>
  <si>
    <t>Увеличение остатков средств бюджетов</t>
  </si>
  <si>
    <t>00001050000000000500</t>
  </si>
  <si>
    <t>Увеличение  прочих остатков средств бюджетов</t>
  </si>
  <si>
    <t>00001050200000000500</t>
  </si>
  <si>
    <t xml:space="preserve">Увеличение  прочих остатков денежных средств бюджетов </t>
  </si>
  <si>
    <t>00001050201000000510</t>
  </si>
  <si>
    <t>Увеличение прочих остатков денежных средств бюджетов внутригородских муниципальных образований городов федерального значения</t>
  </si>
  <si>
    <t>92801050201030000510</t>
  </si>
  <si>
    <t>Уменьшение остатков средств бюджетов</t>
  </si>
  <si>
    <t>00001050000000000600</t>
  </si>
  <si>
    <t>Уменьшение прочих остатков средств бюджетов</t>
  </si>
  <si>
    <t>00001050200000000600</t>
  </si>
  <si>
    <t>Уменьшение прочих остатков денежных средств бюджетов</t>
  </si>
  <si>
    <t>00001050201000000610</t>
  </si>
  <si>
    <t>Уменьшение прочих остатков денежных средств бюджетов внутригородских муниципальных образований городов федерального значения</t>
  </si>
  <si>
    <t>92801050201030000610</t>
  </si>
  <si>
    <t>Итого источников финансирования дефицита бюджета</t>
  </si>
  <si>
    <t>000</t>
  </si>
  <si>
    <t xml:space="preserve"> 1 00 00000 00 0000 000</t>
  </si>
  <si>
    <t>НАЛОГОВЫЕ И НЕНАЛОГОВЫЕ ДОХОДЫ</t>
  </si>
  <si>
    <t>1 01 02000 01 0000 110</t>
  </si>
  <si>
    <t>Налог на доходы физических лиц</t>
  </si>
  <si>
    <t>182</t>
  </si>
  <si>
    <t>1 01 02010 01 0000 110</t>
  </si>
  <si>
    <t>928</t>
  </si>
  <si>
    <t>2 02 00000 00 0000 000</t>
  </si>
  <si>
    <t>БЕЗВОЗМЕЗДНЫЕ ПОСТУПЛЕНИЯ ОТ ДРУГИХ БЮДЖЕТОВ БЮДЖЕТНОЙ  СИСТЕМЫ РОССИЙСКОЙ ФЕДЕРАЦИИ</t>
  </si>
  <si>
    <t>2 02 10000 00 0000 150</t>
  </si>
  <si>
    <t>Дотации бюджетам бюджетной системы Российской Федерации</t>
  </si>
  <si>
    <t>2 02 15001 00 0000 150</t>
  </si>
  <si>
    <t>Дотации на выравнивание бюджетной обеспеченности</t>
  </si>
  <si>
    <t>2 02 15001 03 0000 150</t>
  </si>
  <si>
    <t>Дотации бюджетам внутригородских муниципальных образований городов федерального значения на выравнивание бюджетной обеспеченности из бюджета субъекта Российской Федерации</t>
  </si>
  <si>
    <t>2 02 30000 00 0000 150</t>
  </si>
  <si>
    <t>Субвенции бюджетам бюджетной системы Российской Федерации</t>
  </si>
  <si>
    <t xml:space="preserve">2 02 30000 00 0000 151 </t>
  </si>
  <si>
    <t xml:space="preserve"> 2 02 30024 00 0000 150 </t>
  </si>
  <si>
    <t>Субвенции местным бюджетам на выполнение передаваемых полномочий субъектов Российской Федерации</t>
  </si>
  <si>
    <t xml:space="preserve"> 2 02 30024 00 0000 151 </t>
  </si>
  <si>
    <t xml:space="preserve"> 2 02 30024 03 0000 150</t>
  </si>
  <si>
    <t>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</t>
  </si>
  <si>
    <t xml:space="preserve"> 2 02 30024 03 0000 151</t>
  </si>
  <si>
    <t xml:space="preserve"> 2 02 30024 03 0100 150 </t>
  </si>
  <si>
    <t>Субвенции бюджетам внутригородских муниципальных образований Санкт-Петербурга на выполнение отдельных государственных полномочий Санкт-Петербурга по организации и осуществлению деятельности по опеке и попечительству</t>
  </si>
  <si>
    <t xml:space="preserve"> 2 02 30024 03 0100 151 </t>
  </si>
  <si>
    <t xml:space="preserve"> 2 02 30024 03 0200 150</t>
  </si>
  <si>
    <t>Субвенции бюджетам внутригородских муниципальных образований Санкт-Петербурга на выполнение отдельного государственного полномочия Санкт-Петербурга по определению должностных лиц, уполномоченных составлять протоколы об административных правонарушениях, и составлению протоколов об административных правонарушениях</t>
  </si>
  <si>
    <t xml:space="preserve"> 2 02 30024 03 0200 151</t>
  </si>
  <si>
    <t>2 02 30027 00 0000 150</t>
  </si>
  <si>
    <t>2 02 30027 00 0000 151</t>
  </si>
  <si>
    <t>2 02 30027 03 0000 150</t>
  </si>
  <si>
    <t>2 02 30027 03 0000 151</t>
  </si>
  <si>
    <t>2 02 30027 03 0100 150</t>
  </si>
  <si>
    <t>Субвенции бюджетам внутригородских муниципальных образований Санкт-Петербурга на содержание ребенка в семье опекуна и приемной семье</t>
  </si>
  <si>
    <t>2 02 30027 03 0100 151</t>
  </si>
  <si>
    <t xml:space="preserve"> 2 02 30027 03 0200 150</t>
  </si>
  <si>
    <t>Субвенции бюджетам внутригородских муниципальных образований Санкт-Петербурга на вознаграждение, причитающееся приемному родителю</t>
  </si>
  <si>
    <t xml:space="preserve"> 2 02 30027 03 0200 151</t>
  </si>
  <si>
    <t>ИТОГО ДОХОДОВ</t>
  </si>
  <si>
    <t>Глава МО Автово__________________И.В.Шмаков</t>
  </si>
  <si>
    <t>Глава МО Автово_________________И.В.Шмаков</t>
  </si>
  <si>
    <t>Глава МО Автово_________________________И.В.Шмаков</t>
  </si>
  <si>
    <t>Организация благоустройства территории муниципального образования</t>
  </si>
  <si>
    <t>Осуществление работ в сфере озеленения на территории муниципального образования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</si>
  <si>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</si>
  <si>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Субвенции бюджетам внутригородских муниципальных образований городов федерального значения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</si>
  <si>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тыс.руб.</t>
  </si>
  <si>
    <t>Плановый период</t>
  </si>
  <si>
    <t>2026 год</t>
  </si>
  <si>
    <t>Условно утвержденные расход</t>
  </si>
  <si>
    <t>Проведение работ по военно-патриотическому воспитанию граждан</t>
  </si>
  <si>
    <t>43101 00191</t>
  </si>
  <si>
    <t>Всего расходов</t>
  </si>
  <si>
    <t>Всего расходов включая условно утвержденные</t>
  </si>
  <si>
    <t>Всего</t>
  </si>
  <si>
    <t>Расходы на организацию благоустройства территории муниципального образования за счет субсидии из бюджета Санкт-Петербурга в рамках выполнения мероприятий программы «Мой двор»</t>
  </si>
  <si>
    <t>60001 SP003</t>
  </si>
  <si>
    <t>Расходы на организацию благоустройства территории муниципального образования за счет местного бюджета в рамках выполнения мероприятий программы «Мой двор»</t>
  </si>
  <si>
    <t>60001 NP003</t>
  </si>
  <si>
    <t>2027 год</t>
  </si>
  <si>
    <t>00200 N0850</t>
  </si>
  <si>
    <t>09208 00442</t>
  </si>
  <si>
    <t>Уплата добровольного целевого взноса членов Совета                                муниципальных образований Санкт-Петербурга на организацию празднования 20-летия Совета муниципальных образований Санкт-Петербура</t>
  </si>
  <si>
    <t>"О бюджете внутригородского  муниципального образования города федерального значения Санкт-Петербурга муниципальный округ Автово на 2026 год и на плановый период 2027-2028 годов"</t>
  </si>
  <si>
    <t>Объем поступлений доходов в бюджет внутригородского муниципального образования Санкт-Петербурга муниципальный округ Автово по кодам классификации доходов бюджета на 2026 год и на плановый период 2027-2028 годов</t>
  </si>
  <si>
    <t>2028 год</t>
  </si>
  <si>
    <t>Распределение бюджетных ассигнований бюджета внутригородского муниципального образования города федерального значения Санкт-Петербурга муниципальный округ Автово по разделам, подразделам, целевым статьям, группам и подгруппам видов расходов на 2026 год и на плановый период 2027-2028 годов</t>
  </si>
  <si>
    <t>Сумма (тыс. руб) 2026 год</t>
  </si>
  <si>
    <t>Ведомственная структура расходов бюджета внутригородского муниципального образования города федерального значения Санкт-Петербурга муниципальный округ Автово на 2026 год и на плановый период 2027-2028 годов</t>
  </si>
  <si>
    <t>Сумма (тыс.руб.)      2026 г</t>
  </si>
  <si>
    <t>Распределение бюджетных ассигнований бюджета внутригородского муниципального образования города федерального значения Санкт-Петербурга муниципальный округ Автово по разделам и подразделам классификации расходов бюджета на 2026 год и на плановый период 2027-2028 годов</t>
  </si>
  <si>
    <t>Сумма (тыс. руб) 2026 г</t>
  </si>
  <si>
    <t>Сумма (тысяч рублей)2026</t>
  </si>
  <si>
    <t>1 13 00000 00 0000 000</t>
  </si>
  <si>
    <t>1 13 02000 00 0000 130</t>
  </si>
  <si>
    <t>1 13 02990 00 0000 130</t>
  </si>
  <si>
    <t>1 13 02993 03 0000 130</t>
  </si>
  <si>
    <t>806</t>
  </si>
  <si>
    <t>867</t>
  </si>
  <si>
    <t>1 16 00000 00 0000 000</t>
  </si>
  <si>
    <t>1 16 02000 02 0000 140</t>
  </si>
  <si>
    <t>1 16 02010 02 0000 140</t>
  </si>
  <si>
    <t>1 16 02010 02 0600 140</t>
  </si>
  <si>
    <t>1 16 10000 00 0000 140</t>
  </si>
  <si>
    <t>1 16 10120 00 0000 140</t>
  </si>
  <si>
    <t>1 16 10123 01 0000 140</t>
  </si>
  <si>
    <t>1 16 10123 01 0031 140</t>
  </si>
  <si>
    <t>ТЕРРИТОРИАЛЬНАЯ ИЗБИРАТЕЛЬНАЯ КОМИССИЯ № 41 (код главного распорядителя бюджетных средств 941)</t>
  </si>
  <si>
    <t>Главные распорядители средств местного бюджета МО МО Автово : муниципальный совет МО МО Автово (код 964), местная администрация МО МО Автово (код 928), ТИК № 41 ( код 941)</t>
  </si>
  <si>
    <t>Главные распорядители средств местного бюджета МО МО Автово : муниципальный совет МО Автово (код 964), местная администрация МО МО Автово (код 928), ТИК № 41 (код 941)</t>
  </si>
  <si>
    <t>Специальные расходы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</si>
  <si>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</si>
  <si>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</si>
  <si>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  </t>
  </si>
  <si>
    <t>Приложение к постановлению местной администрации МО МО Автово от  05  декабря 2025года  года № 65-п</t>
  </si>
  <si>
    <t xml:space="preserve">  СВОДНАЯ БЮДЖЕТНАЯ  РОСПИСЬ МУНИЦИПАЛЬНОГО ОБРАЗОВАНИЯ МУНИЦИПАЛЬНЫЙ ОКРУГ АВТОВО НА 2026 ГОД И ПЛАНОВЫЙ ПЕРИОД 2027-2028 Г</t>
  </si>
  <si>
    <t>Сумма (тыс.руб.)2026 г</t>
  </si>
  <si>
    <t>плановый период</t>
  </si>
  <si>
    <t>бюджет,</t>
  </si>
  <si>
    <t>план КФ</t>
  </si>
  <si>
    <t>з/п+ налоги</t>
  </si>
  <si>
    <t>прочие</t>
  </si>
  <si>
    <t>Иные выплаты государственных (муниципальных) органов привлекаемым лицам</t>
  </si>
  <si>
    <t>Прочая закупка товаров, работ и услуг</t>
  </si>
  <si>
    <t>ТЕРРИТОРИАЛЬНАЯ ИЗБИРАТЕЛЬНАЯ КОМИССИЯ № 41 (код главного распорядителя бюджетных средств941)</t>
  </si>
  <si>
    <t>09209 00001</t>
  </si>
  <si>
    <t>Всего  расходов с условно утверденными</t>
  </si>
  <si>
    <t>МБТ</t>
  </si>
  <si>
    <t xml:space="preserve">Приложение 1 к решению муниципального совета МО Автово от         2026 года №_____ </t>
  </si>
  <si>
    <t xml:space="preserve">Приложение 2 к решению муниципального совета МО Автово от    ______ 2026 года №_____ </t>
  </si>
  <si>
    <t xml:space="preserve">Приложение 3 к решению муниципального совета МО Автово от    ______ 2026 года №_____ </t>
  </si>
  <si>
    <t xml:space="preserve">Приложение 4 к решению муниципального совета МО Автово от    ______ 2026 года №_____ </t>
  </si>
  <si>
    <t>Приложение 5 к решению муниципального совета МО Автово от   2026 года №        "О бюджете внутригородского  муниципального образования города федерального значения Санкт-Петербурга муниципальный округ Автово на 2026 год и на плановый период 2027-2028 годов"</t>
  </si>
  <si>
    <t xml:space="preserve"> 1 01 00000 00 0000 000</t>
  </si>
  <si>
    <t>Налоги на прибыль, доходы</t>
  </si>
  <si>
    <t>1 01 02010 01 1000 110</t>
  </si>
  <si>
    <t>1 01 02010 01 3000 110</t>
  </si>
  <si>
    <t>Прочие доходы от компенсации затрат государства</t>
  </si>
  <si>
    <t>1 13 02993 03 0100 130</t>
  </si>
  <si>
    <t xml:space="preserve">
Прочие неналоговые доходы бюджетов внутригородских муниципальных образований городов федерального значения</t>
  </si>
  <si>
    <t>1 17 00000 00 0000 000</t>
  </si>
  <si>
    <t>Прочие неналоговые доходы</t>
  </si>
  <si>
    <t>1 17 05000 00 0000 180</t>
  </si>
  <si>
    <t>1 17 05030 03 0000 180</t>
  </si>
  <si>
    <t xml:space="preserve">ИСТОЧНИКИ ФИНАНСИРОВАНИЯ ДЕФИЦИТА БЮДЖЕТА ВНУТРИГОРОДСКОГО МУНИЦИПАЛЬНОГО ОБРАЗОВАНИЯ ГОРОДА ФЕДЕРАЛЬНОГО ЗНАЧЕНИЯ САНКТ-ПЕТЕРБУРГА МУНИЦИПАЛЬНЫЙ ОКРУГ АВТОВО  на 2026 год и на плановый период 2027-2028 годов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</si>
</sst>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_(* #,##0.00_);_(* \(#,##0.00\);_(* &quot;-&quot;??_);_(@_)"/>
    <numFmt numFmtId="167" formatCode="_(* #,##0.000_);_(* \(#,##0.000\);_(* &quot;-&quot;??_);_(@_)"/>
    <numFmt numFmtId="168" formatCode="0.000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0"/>
      <name val="Arial"/>
      <family val="2"/>
      <charset val="204"/>
    </font>
    <font>
      <sz val="12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1"/>
      <name val="Arial Cyr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sz val="20"/>
      <name val="Arial Cyr"/>
      <charset val="204"/>
    </font>
    <font>
      <b/>
      <sz val="20"/>
      <name val="Times New Roman"/>
      <family val="1"/>
      <charset val="204"/>
    </font>
    <font>
      <sz val="20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sz val="20"/>
      <name val="Arial Cyr"/>
      <family val="2"/>
      <charset val="204"/>
    </font>
    <font>
      <b/>
      <sz val="20"/>
      <name val="Arial Cyr"/>
      <charset val="204"/>
    </font>
    <font>
      <b/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name val="Arial"/>
      <family val="2"/>
      <charset val="204"/>
    </font>
    <font>
      <b/>
      <u/>
      <sz val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6">
    <xf numFmtId="0" fontId="0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9" fontId="6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412">
    <xf numFmtId="0" fontId="0" fillId="0" borderId="0" xfId="0"/>
    <xf numFmtId="0" fontId="9" fillId="0" borderId="0" xfId="3"/>
    <xf numFmtId="0" fontId="13" fillId="0" borderId="0" xfId="3" applyFont="1"/>
    <xf numFmtId="0" fontId="10" fillId="0" borderId="2" xfId="3" applyFont="1" applyBorder="1" applyAlignment="1">
      <alignment horizontal="left" vertical="center"/>
    </xf>
    <xf numFmtId="164" fontId="9" fillId="0" borderId="0" xfId="3" applyNumberFormat="1"/>
    <xf numFmtId="0" fontId="10" fillId="0" borderId="4" xfId="3" applyFont="1" applyBorder="1" applyAlignment="1">
      <alignment horizontal="left" vertical="center" wrapText="1"/>
    </xf>
    <xf numFmtId="164" fontId="10" fillId="0" borderId="2" xfId="3" applyNumberFormat="1" applyFont="1" applyBorder="1"/>
    <xf numFmtId="49" fontId="7" fillId="0" borderId="2" xfId="3" applyNumberFormat="1" applyFont="1" applyBorder="1" applyAlignment="1">
      <alignment horizontal="center"/>
    </xf>
    <xf numFmtId="0" fontId="7" fillId="0" borderId="2" xfId="3" applyFont="1" applyBorder="1" applyAlignment="1">
      <alignment horizontal="center"/>
    </xf>
    <xf numFmtId="164" fontId="7" fillId="0" borderId="2" xfId="3" applyNumberFormat="1" applyFont="1" applyBorder="1"/>
    <xf numFmtId="0" fontId="7" fillId="0" borderId="9" xfId="4" applyFont="1" applyBorder="1" applyAlignment="1">
      <alignment horizontal="left" vertical="center" wrapText="1"/>
    </xf>
    <xf numFmtId="0" fontId="7" fillId="0" borderId="2" xfId="4" applyFont="1" applyBorder="1" applyAlignment="1">
      <alignment horizontal="left" vertical="center" wrapText="1"/>
    </xf>
    <xf numFmtId="0" fontId="10" fillId="0" borderId="9" xfId="4" applyFont="1" applyBorder="1" applyAlignment="1">
      <alignment horizontal="left" vertical="center" wrapText="1"/>
    </xf>
    <xf numFmtId="49" fontId="10" fillId="0" borderId="3" xfId="3" applyNumberFormat="1" applyFont="1" applyBorder="1" applyAlignment="1">
      <alignment horizontal="center"/>
    </xf>
    <xf numFmtId="0" fontId="7" fillId="3" borderId="2" xfId="3" applyFont="1" applyFill="1" applyBorder="1" applyAlignment="1">
      <alignment horizontal="left" vertical="center" wrapText="1"/>
    </xf>
    <xf numFmtId="49" fontId="7" fillId="0" borderId="3" xfId="3" applyNumberFormat="1" applyFont="1" applyBorder="1" applyAlignment="1">
      <alignment horizontal="center"/>
    </xf>
    <xf numFmtId="49" fontId="7" fillId="0" borderId="1" xfId="3" applyNumberFormat="1" applyFont="1" applyBorder="1" applyAlignment="1">
      <alignment horizontal="center"/>
    </xf>
    <xf numFmtId="0" fontId="7" fillId="0" borderId="2" xfId="3" applyFont="1" applyBorder="1" applyAlignment="1">
      <alignment horizontal="left" vertical="center" wrapText="1"/>
    </xf>
    <xf numFmtId="0" fontId="10" fillId="0" borderId="2" xfId="3" applyFont="1" applyBorder="1" applyAlignment="1">
      <alignment horizontal="left" vertical="center" wrapText="1"/>
    </xf>
    <xf numFmtId="49" fontId="10" fillId="0" borderId="2" xfId="3" applyNumberFormat="1" applyFont="1" applyBorder="1" applyAlignment="1">
      <alignment horizontal="center"/>
    </xf>
    <xf numFmtId="0" fontId="10" fillId="0" borderId="2" xfId="3" applyFont="1" applyBorder="1" applyAlignment="1">
      <alignment horizontal="center"/>
    </xf>
    <xf numFmtId="0" fontId="7" fillId="0" borderId="2" xfId="3" applyFont="1" applyBorder="1" applyAlignment="1">
      <alignment horizontal="left" vertical="center"/>
    </xf>
    <xf numFmtId="0" fontId="10" fillId="0" borderId="2" xfId="4" applyFont="1" applyBorder="1" applyAlignment="1">
      <alignment horizontal="left" vertical="center" wrapText="1"/>
    </xf>
    <xf numFmtId="0" fontId="10" fillId="2" borderId="4" xfId="4" applyFont="1" applyFill="1" applyBorder="1" applyAlignment="1">
      <alignment horizontal="left" vertical="center" wrapText="1"/>
    </xf>
    <xf numFmtId="0" fontId="10" fillId="2" borderId="2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left" vertical="center" wrapText="1"/>
    </xf>
    <xf numFmtId="2" fontId="7" fillId="0" borderId="2" xfId="3" applyNumberFormat="1" applyFont="1" applyBorder="1" applyAlignment="1">
      <alignment horizontal="center"/>
    </xf>
    <xf numFmtId="1" fontId="7" fillId="0" borderId="2" xfId="3" applyNumberFormat="1" applyFont="1" applyBorder="1" applyAlignment="1">
      <alignment horizontal="center"/>
    </xf>
    <xf numFmtId="0" fontId="10" fillId="0" borderId="4" xfId="4" applyFont="1" applyBorder="1" applyAlignment="1">
      <alignment horizontal="left" vertical="center" wrapText="1"/>
    </xf>
    <xf numFmtId="164" fontId="7" fillId="0" borderId="4" xfId="3" applyNumberFormat="1" applyFont="1" applyBorder="1"/>
    <xf numFmtId="0" fontId="10" fillId="0" borderId="1" xfId="3" applyFont="1" applyBorder="1" applyAlignment="1">
      <alignment horizontal="center"/>
    </xf>
    <xf numFmtId="49" fontId="10" fillId="0" borderId="2" xfId="4" applyNumberFormat="1" applyFont="1" applyBorder="1" applyAlignment="1">
      <alignment horizontal="center"/>
    </xf>
    <xf numFmtId="0" fontId="10" fillId="0" borderId="2" xfId="4" applyFont="1" applyBorder="1" applyAlignment="1">
      <alignment horizontal="left" vertical="center"/>
    </xf>
    <xf numFmtId="0" fontId="10" fillId="0" borderId="1" xfId="4" applyFont="1" applyBorder="1" applyAlignment="1">
      <alignment horizontal="center"/>
    </xf>
    <xf numFmtId="164" fontId="10" fillId="0" borderId="2" xfId="4" applyNumberFormat="1" applyFont="1" applyBorder="1" applyAlignment="1">
      <alignment horizontal="right"/>
    </xf>
    <xf numFmtId="0" fontId="10" fillId="0" borderId="11" xfId="4" applyFont="1" applyBorder="1" applyAlignment="1">
      <alignment horizontal="left" vertical="center" wrapText="1"/>
    </xf>
    <xf numFmtId="2" fontId="10" fillId="0" borderId="2" xfId="4" applyNumberFormat="1" applyFont="1" applyBorder="1" applyAlignment="1">
      <alignment horizontal="left" vertical="center" wrapText="1"/>
    </xf>
    <xf numFmtId="4" fontId="7" fillId="0" borderId="4" xfId="4" applyNumberFormat="1" applyFont="1" applyBorder="1" applyAlignment="1">
      <alignment horizontal="left" vertical="center" wrapText="1"/>
    </xf>
    <xf numFmtId="49" fontId="7" fillId="0" borderId="2" xfId="4" applyNumberFormat="1" applyFont="1" applyBorder="1" applyAlignment="1">
      <alignment horizontal="center"/>
    </xf>
    <xf numFmtId="0" fontId="7" fillId="0" borderId="2" xfId="4" applyFont="1" applyBorder="1" applyAlignment="1">
      <alignment horizontal="center"/>
    </xf>
    <xf numFmtId="164" fontId="7" fillId="0" borderId="4" xfId="4" applyNumberFormat="1" applyFont="1" applyBorder="1"/>
    <xf numFmtId="0" fontId="7" fillId="0" borderId="12" xfId="4" applyFont="1" applyBorder="1" applyAlignment="1">
      <alignment horizontal="left" vertical="center"/>
    </xf>
    <xf numFmtId="164" fontId="7" fillId="0" borderId="2" xfId="4" applyNumberFormat="1" applyFont="1" applyBorder="1"/>
    <xf numFmtId="49" fontId="10" fillId="0" borderId="2" xfId="21" applyNumberFormat="1" applyFont="1" applyBorder="1" applyAlignment="1">
      <alignment horizontal="center"/>
    </xf>
    <xf numFmtId="49" fontId="10" fillId="0" borderId="3" xfId="21" applyNumberFormat="1" applyFont="1" applyBorder="1" applyAlignment="1">
      <alignment horizontal="center"/>
    </xf>
    <xf numFmtId="164" fontId="10" fillId="0" borderId="4" xfId="3" applyNumberFormat="1" applyFont="1" applyBorder="1"/>
    <xf numFmtId="0" fontId="7" fillId="0" borderId="2" xfId="4" applyFont="1" applyBorder="1" applyAlignment="1">
      <alignment horizontal="left" vertical="center"/>
    </xf>
    <xf numFmtId="0" fontId="10" fillId="0" borderId="2" xfId="4" applyFont="1" applyBorder="1" applyAlignment="1">
      <alignment vertical="center" wrapText="1"/>
    </xf>
    <xf numFmtId="0" fontId="7" fillId="2" borderId="2" xfId="4" applyFont="1" applyFill="1" applyBorder="1"/>
    <xf numFmtId="49" fontId="10" fillId="2" borderId="2" xfId="4" applyNumberFormat="1" applyFont="1" applyFill="1" applyBorder="1" applyAlignment="1">
      <alignment horizontal="center"/>
    </xf>
    <xf numFmtId="164" fontId="10" fillId="0" borderId="2" xfId="4" applyNumberFormat="1" applyFont="1" applyBorder="1"/>
    <xf numFmtId="49" fontId="7" fillId="2" borderId="2" xfId="4" applyNumberFormat="1" applyFont="1" applyFill="1" applyBorder="1" applyAlignment="1">
      <alignment horizontal="center"/>
    </xf>
    <xf numFmtId="0" fontId="7" fillId="0" borderId="1" xfId="4" applyFont="1" applyBorder="1" applyAlignment="1">
      <alignment horizontal="center"/>
    </xf>
    <xf numFmtId="0" fontId="10" fillId="0" borderId="2" xfId="3" applyFont="1" applyBorder="1"/>
    <xf numFmtId="0" fontId="10" fillId="0" borderId="11" xfId="3" applyFont="1" applyBorder="1" applyAlignment="1">
      <alignment horizontal="left" vertical="center"/>
    </xf>
    <xf numFmtId="0" fontId="7" fillId="0" borderId="4" xfId="4" applyFont="1" applyBorder="1" applyAlignment="1">
      <alignment horizontal="left" vertical="center" wrapText="1"/>
    </xf>
    <xf numFmtId="49" fontId="7" fillId="2" borderId="2" xfId="3" applyNumberFormat="1" applyFont="1" applyFill="1" applyBorder="1" applyAlignment="1">
      <alignment horizontal="center"/>
    </xf>
    <xf numFmtId="0" fontId="7" fillId="3" borderId="2" xfId="4" applyFont="1" applyFill="1" applyBorder="1" applyAlignment="1">
      <alignment horizontal="left" vertical="center" wrapText="1"/>
    </xf>
    <xf numFmtId="0" fontId="7" fillId="0" borderId="4" xfId="4" applyFont="1" applyBorder="1" applyAlignment="1">
      <alignment horizontal="left" wrapText="1"/>
    </xf>
    <xf numFmtId="49" fontId="10" fillId="0" borderId="2" xfId="3" applyNumberFormat="1" applyFont="1" applyBorder="1"/>
    <xf numFmtId="0" fontId="7" fillId="0" borderId="2" xfId="3" applyFont="1" applyBorder="1"/>
    <xf numFmtId="0" fontId="10" fillId="0" borderId="2" xfId="4" applyFont="1" applyBorder="1"/>
    <xf numFmtId="49" fontId="7" fillId="4" borderId="2" xfId="4" applyNumberFormat="1" applyFont="1" applyFill="1" applyBorder="1" applyAlignment="1">
      <alignment horizontal="center"/>
    </xf>
    <xf numFmtId="165" fontId="10" fillId="4" borderId="2" xfId="4" applyNumberFormat="1" applyFont="1" applyFill="1" applyBorder="1"/>
    <xf numFmtId="164" fontId="10" fillId="4" borderId="2" xfId="4" applyNumberFormat="1" applyFont="1" applyFill="1" applyBorder="1"/>
    <xf numFmtId="0" fontId="12" fillId="0" borderId="0" xfId="3" applyFont="1"/>
    <xf numFmtId="1" fontId="12" fillId="0" borderId="0" xfId="3" applyNumberFormat="1" applyFont="1" applyAlignment="1">
      <alignment horizontal="center"/>
    </xf>
    <xf numFmtId="0" fontId="12" fillId="0" borderId="0" xfId="3" applyFont="1" applyAlignment="1">
      <alignment horizontal="center"/>
    </xf>
    <xf numFmtId="0" fontId="18" fillId="0" borderId="0" xfId="3" applyFont="1"/>
    <xf numFmtId="0" fontId="11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8" fillId="0" borderId="0" xfId="3" applyFont="1" applyAlignment="1">
      <alignment horizontal="left"/>
    </xf>
    <xf numFmtId="167" fontId="18" fillId="0" borderId="0" xfId="21" applyNumberFormat="1" applyFont="1" applyFill="1" applyBorder="1" applyAlignment="1">
      <alignment horizontal="center"/>
    </xf>
    <xf numFmtId="166" fontId="18" fillId="0" borderId="0" xfId="21" applyFont="1" applyFill="1" applyBorder="1" applyAlignment="1">
      <alignment horizontal="center"/>
    </xf>
    <xf numFmtId="2" fontId="12" fillId="0" borderId="0" xfId="3" applyNumberFormat="1" applyFont="1" applyAlignment="1">
      <alignment horizontal="center"/>
    </xf>
    <xf numFmtId="3" fontId="12" fillId="0" borderId="0" xfId="3" applyNumberFormat="1" applyFont="1" applyAlignment="1">
      <alignment horizontal="center"/>
    </xf>
    <xf numFmtId="168" fontId="18" fillId="0" borderId="0" xfId="3" applyNumberFormat="1" applyFont="1" applyAlignment="1">
      <alignment horizontal="center"/>
    </xf>
    <xf numFmtId="168" fontId="12" fillId="0" borderId="0" xfId="3" applyNumberFormat="1" applyFont="1" applyAlignment="1">
      <alignment horizontal="center"/>
    </xf>
    <xf numFmtId="166" fontId="12" fillId="0" borderId="0" xfId="21" applyFont="1" applyFill="1" applyBorder="1" applyAlignment="1">
      <alignment horizontal="center"/>
    </xf>
    <xf numFmtId="0" fontId="19" fillId="0" borderId="0" xfId="3" applyFont="1" applyAlignment="1">
      <alignment horizontal="center"/>
    </xf>
    <xf numFmtId="1" fontId="18" fillId="0" borderId="0" xfId="3" applyNumberFormat="1" applyFont="1" applyAlignment="1">
      <alignment horizontal="center"/>
    </xf>
    <xf numFmtId="0" fontId="9" fillId="0" borderId="0" xfId="4"/>
    <xf numFmtId="0" fontId="10" fillId="0" borderId="8" xfId="4" applyFont="1" applyBorder="1" applyAlignment="1">
      <alignment horizontal="center"/>
    </xf>
    <xf numFmtId="0" fontId="10" fillId="0" borderId="4" xfId="4" applyFont="1" applyBorder="1"/>
    <xf numFmtId="164" fontId="10" fillId="0" borderId="4" xfId="4" applyNumberFormat="1" applyFont="1" applyBorder="1"/>
    <xf numFmtId="164" fontId="9" fillId="0" borderId="0" xfId="4" applyNumberFormat="1"/>
    <xf numFmtId="0" fontId="10" fillId="0" borderId="3" xfId="4" applyFont="1" applyBorder="1" applyAlignment="1">
      <alignment horizontal="left" vertical="center"/>
    </xf>
    <xf numFmtId="49" fontId="10" fillId="0" borderId="2" xfId="19" applyNumberFormat="1" applyFont="1" applyBorder="1" applyAlignment="1">
      <alignment horizontal="center"/>
    </xf>
    <xf numFmtId="49" fontId="10" fillId="0" borderId="8" xfId="4" applyNumberFormat="1" applyFont="1" applyBorder="1" applyAlignment="1">
      <alignment horizontal="center"/>
    </xf>
    <xf numFmtId="49" fontId="10" fillId="0" borderId="5" xfId="19" applyNumberFormat="1" applyFont="1" applyBorder="1" applyAlignment="1">
      <alignment horizontal="center"/>
    </xf>
    <xf numFmtId="49" fontId="10" fillId="0" borderId="4" xfId="4" applyNumberFormat="1" applyFont="1" applyBorder="1" applyAlignment="1">
      <alignment horizontal="center"/>
    </xf>
    <xf numFmtId="0" fontId="10" fillId="0" borderId="4" xfId="4" applyFont="1" applyBorder="1" applyAlignment="1">
      <alignment horizontal="left" vertical="center"/>
    </xf>
    <xf numFmtId="49" fontId="10" fillId="0" borderId="4" xfId="4" applyNumberFormat="1" applyFont="1" applyBorder="1" applyAlignment="1">
      <alignment horizontal="center" wrapText="1"/>
    </xf>
    <xf numFmtId="0" fontId="10" fillId="0" borderId="2" xfId="4" applyFont="1" applyBorder="1" applyAlignment="1">
      <alignment wrapText="1"/>
    </xf>
    <xf numFmtId="164" fontId="10" fillId="0" borderId="4" xfId="4" applyNumberFormat="1" applyFont="1" applyBorder="1" applyAlignment="1">
      <alignment wrapText="1"/>
    </xf>
    <xf numFmtId="0" fontId="9" fillId="0" borderId="0" xfId="4" applyAlignment="1">
      <alignment wrapText="1"/>
    </xf>
    <xf numFmtId="0" fontId="7" fillId="2" borderId="2" xfId="4" applyFont="1" applyFill="1" applyBorder="1" applyAlignment="1">
      <alignment horizontal="left" vertical="center" wrapText="1"/>
    </xf>
    <xf numFmtId="49" fontId="7" fillId="0" borderId="3" xfId="4" applyNumberFormat="1" applyFont="1" applyBorder="1" applyAlignment="1">
      <alignment horizontal="center"/>
    </xf>
    <xf numFmtId="49" fontId="7" fillId="0" borderId="4" xfId="4" applyNumberFormat="1" applyFont="1" applyBorder="1" applyAlignment="1">
      <alignment horizontal="center"/>
    </xf>
    <xf numFmtId="0" fontId="7" fillId="0" borderId="2" xfId="4" applyFont="1" applyBorder="1"/>
    <xf numFmtId="49" fontId="7" fillId="0" borderId="1" xfId="4" applyNumberFormat="1" applyFont="1" applyBorder="1" applyAlignment="1">
      <alignment horizontal="center"/>
    </xf>
    <xf numFmtId="0" fontId="7" fillId="0" borderId="4" xfId="4" applyFont="1" applyBorder="1" applyAlignment="1">
      <alignment horizontal="center"/>
    </xf>
    <xf numFmtId="49" fontId="10" fillId="0" borderId="3" xfId="4" applyNumberFormat="1" applyFont="1" applyBorder="1" applyAlignment="1">
      <alignment horizontal="center"/>
    </xf>
    <xf numFmtId="0" fontId="10" fillId="0" borderId="3" xfId="4" applyFont="1" applyBorder="1" applyAlignment="1">
      <alignment horizontal="center"/>
    </xf>
    <xf numFmtId="164" fontId="10" fillId="2" borderId="4" xfId="4" applyNumberFormat="1" applyFont="1" applyFill="1" applyBorder="1"/>
    <xf numFmtId="0" fontId="7" fillId="0" borderId="3" xfId="4" applyFont="1" applyBorder="1" applyAlignment="1">
      <alignment horizontal="center"/>
    </xf>
    <xf numFmtId="49" fontId="10" fillId="0" borderId="1" xfId="4" applyNumberFormat="1" applyFont="1" applyBorder="1" applyAlignment="1">
      <alignment horizontal="center"/>
    </xf>
    <xf numFmtId="165" fontId="10" fillId="0" borderId="2" xfId="4" applyNumberFormat="1" applyFont="1" applyBorder="1"/>
    <xf numFmtId="0" fontId="10" fillId="0" borderId="2" xfId="4" applyFont="1" applyBorder="1" applyAlignment="1">
      <alignment horizontal="center"/>
    </xf>
    <xf numFmtId="0" fontId="7" fillId="2" borderId="2" xfId="4" applyFont="1" applyFill="1" applyBorder="1" applyAlignment="1">
      <alignment horizontal="center"/>
    </xf>
    <xf numFmtId="0" fontId="10" fillId="2" borderId="2" xfId="4" applyFont="1" applyFill="1" applyBorder="1" applyAlignment="1">
      <alignment horizontal="left" vertical="center"/>
    </xf>
    <xf numFmtId="0" fontId="10" fillId="2" borderId="2" xfId="4" applyFont="1" applyFill="1" applyBorder="1" applyAlignment="1">
      <alignment horizontal="center"/>
    </xf>
    <xf numFmtId="0" fontId="7" fillId="2" borderId="2" xfId="4" applyFont="1" applyFill="1" applyBorder="1" applyAlignment="1">
      <alignment horizontal="left" vertical="center"/>
    </xf>
    <xf numFmtId="49" fontId="10" fillId="0" borderId="10" xfId="4" applyNumberFormat="1" applyFont="1" applyBorder="1" applyAlignment="1">
      <alignment horizontal="center"/>
    </xf>
    <xf numFmtId="164" fontId="7" fillId="0" borderId="2" xfId="4" applyNumberFormat="1" applyFont="1" applyBorder="1" applyAlignment="1">
      <alignment horizontal="right"/>
    </xf>
    <xf numFmtId="0" fontId="10" fillId="2" borderId="2" xfId="4" applyFont="1" applyFill="1" applyBorder="1"/>
    <xf numFmtId="49" fontId="7" fillId="0" borderId="10" xfId="4" applyNumberFormat="1" applyFont="1" applyBorder="1" applyAlignment="1">
      <alignment horizontal="center"/>
    </xf>
    <xf numFmtId="164" fontId="7" fillId="2" borderId="4" xfId="4" applyNumberFormat="1" applyFont="1" applyFill="1" applyBorder="1"/>
    <xf numFmtId="164" fontId="10" fillId="2" borderId="2" xfId="4" applyNumberFormat="1" applyFont="1" applyFill="1" applyBorder="1"/>
    <xf numFmtId="164" fontId="7" fillId="2" borderId="2" xfId="4" applyNumberFormat="1" applyFont="1" applyFill="1" applyBorder="1"/>
    <xf numFmtId="0" fontId="7" fillId="0" borderId="4" xfId="4" applyFont="1" applyBorder="1" applyAlignment="1">
      <alignment horizontal="left" vertical="center"/>
    </xf>
    <xf numFmtId="0" fontId="7" fillId="0" borderId="4" xfId="4" applyFont="1" applyBorder="1" applyAlignment="1">
      <alignment horizontal="left"/>
    </xf>
    <xf numFmtId="0" fontId="10" fillId="0" borderId="11" xfId="4" applyFont="1" applyBorder="1" applyAlignment="1">
      <alignment horizontal="left" vertical="center"/>
    </xf>
    <xf numFmtId="49" fontId="10" fillId="0" borderId="2" xfId="4" applyNumberFormat="1" applyFont="1" applyBorder="1"/>
    <xf numFmtId="0" fontId="10" fillId="4" borderId="2" xfId="4" applyFont="1" applyFill="1" applyBorder="1"/>
    <xf numFmtId="0" fontId="12" fillId="0" borderId="7" xfId="4" applyFont="1" applyBorder="1"/>
    <xf numFmtId="49" fontId="12" fillId="0" borderId="7" xfId="4" applyNumberFormat="1" applyFont="1" applyBorder="1" applyAlignment="1">
      <alignment horizontal="center"/>
    </xf>
    <xf numFmtId="0" fontId="18" fillId="0" borderId="0" xfId="4" applyFont="1"/>
    <xf numFmtId="49" fontId="18" fillId="0" borderId="0" xfId="4" applyNumberFormat="1" applyFont="1" applyAlignment="1">
      <alignment horizontal="center"/>
    </xf>
    <xf numFmtId="49" fontId="18" fillId="0" borderId="0" xfId="4" applyNumberFormat="1" applyFont="1"/>
    <xf numFmtId="0" fontId="12" fillId="0" borderId="0" xfId="4" applyFont="1"/>
    <xf numFmtId="0" fontId="12" fillId="0" borderId="0" xfId="4" applyFont="1" applyAlignment="1">
      <alignment horizontal="center"/>
    </xf>
    <xf numFmtId="0" fontId="12" fillId="3" borderId="0" xfId="4" applyFont="1" applyFill="1"/>
    <xf numFmtId="1" fontId="18" fillId="0" borderId="0" xfId="4" applyNumberFormat="1" applyFont="1" applyAlignment="1">
      <alignment horizontal="center"/>
    </xf>
    <xf numFmtId="0" fontId="18" fillId="0" borderId="0" xfId="4" applyFont="1" applyAlignment="1">
      <alignment horizontal="center"/>
    </xf>
    <xf numFmtId="1" fontId="12" fillId="0" borderId="0" xfId="4" applyNumberFormat="1" applyFont="1" applyAlignment="1">
      <alignment horizontal="center"/>
    </xf>
    <xf numFmtId="165" fontId="18" fillId="0" borderId="0" xfId="4" applyNumberFormat="1" applyFont="1"/>
    <xf numFmtId="0" fontId="7" fillId="0" borderId="0" xfId="3" applyFont="1"/>
    <xf numFmtId="0" fontId="10" fillId="0" borderId="0" xfId="3" applyFont="1"/>
    <xf numFmtId="49" fontId="7" fillId="0" borderId="2" xfId="3" applyNumberFormat="1" applyFont="1" applyBorder="1" applyAlignment="1">
      <alignment horizontal="center" vertical="center"/>
    </xf>
    <xf numFmtId="49" fontId="7" fillId="4" borderId="2" xfId="4" applyNumberFormat="1" applyFont="1" applyFill="1" applyBorder="1" applyAlignment="1">
      <alignment horizontal="center" vertical="center"/>
    </xf>
    <xf numFmtId="1" fontId="7" fillId="0" borderId="0" xfId="3" applyNumberFormat="1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3" xfId="4" applyFont="1" applyBorder="1"/>
    <xf numFmtId="0" fontId="20" fillId="0" borderId="0" xfId="0" applyFont="1" applyAlignment="1">
      <alignment wrapText="1"/>
    </xf>
    <xf numFmtId="0" fontId="10" fillId="0" borderId="3" xfId="4" applyFont="1" applyBorder="1"/>
    <xf numFmtId="0" fontId="20" fillId="0" borderId="2" xfId="0" applyFont="1" applyBorder="1"/>
    <xf numFmtId="164" fontId="7" fillId="2" borderId="2" xfId="4" applyNumberFormat="1" applyFont="1" applyFill="1" applyBorder="1" applyAlignment="1">
      <alignment horizontal="right"/>
    </xf>
    <xf numFmtId="0" fontId="8" fillId="0" borderId="2" xfId="4" applyFont="1" applyBorder="1" applyAlignment="1">
      <alignment horizontal="left" vertical="center" wrapText="1"/>
    </xf>
    <xf numFmtId="164" fontId="21" fillId="0" borderId="0" xfId="4" applyNumberFormat="1" applyFont="1"/>
    <xf numFmtId="0" fontId="10" fillId="2" borderId="2" xfId="4" applyFont="1" applyFill="1" applyBorder="1" applyAlignment="1">
      <alignment horizontal="left" vertical="center" wrapText="1"/>
    </xf>
    <xf numFmtId="4" fontId="10" fillId="0" borderId="4" xfId="4" applyNumberFormat="1" applyFont="1" applyBorder="1"/>
    <xf numFmtId="4" fontId="7" fillId="0" borderId="4" xfId="4" applyNumberFormat="1" applyFont="1" applyBorder="1"/>
    <xf numFmtId="4" fontId="10" fillId="0" borderId="2" xfId="4" applyNumberFormat="1" applyFont="1" applyBorder="1"/>
    <xf numFmtId="4" fontId="7" fillId="0" borderId="2" xfId="4" applyNumberFormat="1" applyFont="1" applyBorder="1"/>
    <xf numFmtId="4" fontId="9" fillId="0" borderId="0" xfId="3" applyNumberFormat="1"/>
    <xf numFmtId="0" fontId="7" fillId="0" borderId="0" xfId="1" applyFont="1" applyAlignment="1">
      <alignment horizontal="right"/>
    </xf>
    <xf numFmtId="49" fontId="10" fillId="2" borderId="2" xfId="3" applyNumberFormat="1" applyFont="1" applyFill="1" applyBorder="1" applyAlignment="1">
      <alignment horizontal="center"/>
    </xf>
    <xf numFmtId="0" fontId="20" fillId="0" borderId="2" xfId="0" applyFont="1" applyBorder="1" applyAlignment="1">
      <alignment wrapText="1"/>
    </xf>
    <xf numFmtId="4" fontId="7" fillId="0" borderId="2" xfId="4" applyNumberFormat="1" applyFont="1" applyBorder="1" applyAlignment="1">
      <alignment horizontal="left" vertical="center" wrapText="1"/>
    </xf>
    <xf numFmtId="0" fontId="7" fillId="0" borderId="2" xfId="4" applyFont="1" applyBorder="1" applyAlignment="1">
      <alignment horizontal="left" wrapText="1"/>
    </xf>
    <xf numFmtId="4" fontId="7" fillId="0" borderId="0" xfId="4" applyNumberFormat="1" applyFont="1"/>
    <xf numFmtId="0" fontId="8" fillId="0" borderId="4" xfId="4" applyFont="1" applyBorder="1" applyAlignment="1">
      <alignment horizontal="left" vertical="center" wrapText="1"/>
    </xf>
    <xf numFmtId="167" fontId="10" fillId="0" borderId="5" xfId="19" applyNumberFormat="1" applyFont="1" applyBorder="1" applyAlignment="1">
      <alignment horizontal="center"/>
    </xf>
    <xf numFmtId="164" fontId="7" fillId="0" borderId="0" xfId="3" applyNumberFormat="1" applyFont="1"/>
    <xf numFmtId="0" fontId="10" fillId="0" borderId="1" xfId="3" applyFont="1" applyBorder="1" applyAlignment="1">
      <alignment vertical="center" wrapText="1"/>
    </xf>
    <xf numFmtId="0" fontId="7" fillId="2" borderId="0" xfId="4" applyFont="1" applyFill="1" applyAlignment="1">
      <alignment horizontal="center" wrapText="1"/>
    </xf>
    <xf numFmtId="167" fontId="10" fillId="0" borderId="10" xfId="19" applyNumberFormat="1" applyFont="1" applyBorder="1" applyAlignment="1">
      <alignment horizontal="center"/>
    </xf>
    <xf numFmtId="164" fontId="9" fillId="0" borderId="0" xfId="4" applyNumberFormat="1" applyAlignment="1">
      <alignment wrapText="1"/>
    </xf>
    <xf numFmtId="4" fontId="9" fillId="0" borderId="0" xfId="4" applyNumberFormat="1"/>
    <xf numFmtId="0" fontId="7" fillId="2" borderId="9" xfId="4" applyFont="1" applyFill="1" applyBorder="1" applyAlignment="1">
      <alignment horizontal="left" vertical="center" wrapText="1"/>
    </xf>
    <xf numFmtId="2" fontId="7" fillId="0" borderId="2" xfId="4" applyNumberFormat="1" applyFont="1" applyBorder="1" applyAlignment="1">
      <alignment horizontal="left" vertical="center" wrapText="1"/>
    </xf>
    <xf numFmtId="0" fontId="9" fillId="6" borderId="0" xfId="4" applyFill="1"/>
    <xf numFmtId="0" fontId="10" fillId="0" borderId="11" xfId="3" applyFont="1" applyBorder="1" applyAlignment="1">
      <alignment vertical="center" wrapText="1"/>
    </xf>
    <xf numFmtId="49" fontId="23" fillId="0" borderId="2" xfId="0" applyNumberFormat="1" applyFont="1" applyBorder="1" applyAlignment="1">
      <alignment horizontal="left" vertical="top" wrapText="1"/>
    </xf>
    <xf numFmtId="0" fontId="24" fillId="0" borderId="0" xfId="0" applyFont="1" applyAlignment="1">
      <alignment wrapText="1"/>
    </xf>
    <xf numFmtId="0" fontId="12" fillId="0" borderId="7" xfId="4" applyFont="1" applyBorder="1" applyAlignment="1">
      <alignment horizontal="center"/>
    </xf>
    <xf numFmtId="4" fontId="12" fillId="0" borderId="0" xfId="4" applyNumberFormat="1" applyFont="1"/>
    <xf numFmtId="0" fontId="8" fillId="0" borderId="0" xfId="4" applyFont="1"/>
    <xf numFmtId="164" fontId="8" fillId="2" borderId="5" xfId="4" applyNumberFormat="1" applyFont="1" applyFill="1" applyBorder="1"/>
    <xf numFmtId="164" fontId="25" fillId="7" borderId="6" xfId="4" applyNumberFormat="1" applyFont="1" applyFill="1" applyBorder="1"/>
    <xf numFmtId="4" fontId="12" fillId="0" borderId="7" xfId="4" applyNumberFormat="1" applyFont="1" applyBorder="1"/>
    <xf numFmtId="0" fontId="17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wrapText="1"/>
    </xf>
    <xf numFmtId="49" fontId="26" fillId="0" borderId="2" xfId="0" applyNumberFormat="1" applyFont="1" applyBorder="1" applyAlignment="1">
      <alignment horizontal="center" vertical="center" wrapText="1"/>
    </xf>
    <xf numFmtId="0" fontId="6" fillId="0" borderId="0" xfId="1"/>
    <xf numFmtId="0" fontId="6" fillId="0" borderId="0" xfId="1" applyAlignment="1">
      <alignment horizontal="center"/>
    </xf>
    <xf numFmtId="0" fontId="6" fillId="0" borderId="0" xfId="1" applyAlignment="1">
      <alignment vertical="center"/>
    </xf>
    <xf numFmtId="0" fontId="17" fillId="0" borderId="0" xfId="25" applyFont="1" applyAlignment="1">
      <alignment vertical="center"/>
    </xf>
    <xf numFmtId="164" fontId="27" fillId="0" borderId="0" xfId="1" applyNumberFormat="1" applyFont="1"/>
    <xf numFmtId="0" fontId="28" fillId="0" borderId="0" xfId="1" applyFont="1"/>
    <xf numFmtId="164" fontId="28" fillId="0" borderId="0" xfId="1" applyNumberFormat="1" applyFont="1"/>
    <xf numFmtId="0" fontId="29" fillId="0" borderId="0" xfId="1" applyFont="1"/>
    <xf numFmtId="164" fontId="12" fillId="0" borderId="0" xfId="3" applyNumberFormat="1" applyFont="1"/>
    <xf numFmtId="165" fontId="9" fillId="0" borderId="0" xfId="3" applyNumberFormat="1"/>
    <xf numFmtId="0" fontId="15" fillId="0" borderId="2" xfId="25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3" applyFont="1" applyAlignment="1">
      <alignment horizontal="right" wrapText="1"/>
    </xf>
    <xf numFmtId="4" fontId="7" fillId="0" borderId="0" xfId="3" applyNumberFormat="1" applyFont="1"/>
    <xf numFmtId="4" fontId="10" fillId="0" borderId="2" xfId="3" applyNumberFormat="1" applyFont="1" applyBorder="1"/>
    <xf numFmtId="4" fontId="9" fillId="0" borderId="2" xfId="3" applyNumberFormat="1" applyBorder="1"/>
    <xf numFmtId="4" fontId="7" fillId="0" borderId="2" xfId="3" applyNumberFormat="1" applyFont="1" applyBorder="1"/>
    <xf numFmtId="4" fontId="10" fillId="0" borderId="2" xfId="3" applyNumberFormat="1" applyFont="1" applyBorder="1" applyAlignment="1">
      <alignment horizontal="right"/>
    </xf>
    <xf numFmtId="4" fontId="7" fillId="0" borderId="2" xfId="3" applyNumberFormat="1" applyFont="1" applyBorder="1" applyAlignment="1">
      <alignment horizontal="right"/>
    </xf>
    <xf numFmtId="4" fontId="10" fillId="0" borderId="2" xfId="4" applyNumberFormat="1" applyFont="1" applyBorder="1" applyAlignment="1">
      <alignment horizontal="right"/>
    </xf>
    <xf numFmtId="4" fontId="7" fillId="0" borderId="2" xfId="4" applyNumberFormat="1" applyFont="1" applyBorder="1" applyAlignment="1">
      <alignment horizontal="right"/>
    </xf>
    <xf numFmtId="164" fontId="7" fillId="2" borderId="2" xfId="3" applyNumberFormat="1" applyFont="1" applyFill="1" applyBorder="1"/>
    <xf numFmtId="164" fontId="17" fillId="0" borderId="2" xfId="0" applyNumberFormat="1" applyFont="1" applyBorder="1" applyAlignment="1">
      <alignment horizontal="center" vertical="center" wrapText="1"/>
    </xf>
    <xf numFmtId="164" fontId="26" fillId="0" borderId="2" xfId="0" applyNumberFormat="1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/>
    </xf>
    <xf numFmtId="164" fontId="9" fillId="0" borderId="2" xfId="4" applyNumberFormat="1" applyBorder="1"/>
    <xf numFmtId="164" fontId="10" fillId="0" borderId="2" xfId="4" applyNumberFormat="1" applyFont="1" applyBorder="1" applyAlignment="1">
      <alignment wrapText="1"/>
    </xf>
    <xf numFmtId="4" fontId="9" fillId="0" borderId="2" xfId="4" applyNumberFormat="1" applyBorder="1"/>
    <xf numFmtId="49" fontId="7" fillId="0" borderId="2" xfId="21" applyNumberFormat="1" applyFont="1" applyBorder="1" applyAlignment="1">
      <alignment horizontal="center"/>
    </xf>
    <xf numFmtId="0" fontId="32" fillId="0" borderId="0" xfId="1" applyFont="1" applyAlignment="1">
      <alignment horizontal="right"/>
    </xf>
    <xf numFmtId="0" fontId="33" fillId="0" borderId="0" xfId="1" applyFont="1"/>
    <xf numFmtId="0" fontId="32" fillId="0" borderId="0" xfId="1" applyFont="1"/>
    <xf numFmtId="0" fontId="32" fillId="0" borderId="0" xfId="0" applyFont="1"/>
    <xf numFmtId="14" fontId="34" fillId="0" borderId="0" xfId="1" applyNumberFormat="1" applyFont="1" applyAlignment="1">
      <alignment horizontal="right"/>
    </xf>
    <xf numFmtId="0" fontId="32" fillId="2" borderId="0" xfId="1" applyFont="1" applyFill="1" applyAlignment="1">
      <alignment horizontal="right"/>
    </xf>
    <xf numFmtId="0" fontId="32" fillId="2" borderId="0" xfId="1" applyFont="1" applyFill="1"/>
    <xf numFmtId="0" fontId="36" fillId="0" borderId="0" xfId="25" applyFont="1"/>
    <xf numFmtId="0" fontId="34" fillId="0" borderId="0" xfId="1" applyFont="1" applyAlignment="1">
      <alignment horizontal="center"/>
    </xf>
    <xf numFmtId="0" fontId="36" fillId="0" borderId="2" xfId="25" applyFont="1" applyBorder="1" applyAlignment="1">
      <alignment horizontal="center" vertical="center"/>
    </xf>
    <xf numFmtId="0" fontId="34" fillId="0" borderId="3" xfId="1" applyFont="1" applyBorder="1" applyAlignment="1">
      <alignment horizontal="center"/>
    </xf>
    <xf numFmtId="0" fontId="34" fillId="0" borderId="3" xfId="1" applyFont="1" applyBorder="1" applyAlignment="1">
      <alignment horizontal="center" wrapText="1"/>
    </xf>
    <xf numFmtId="0" fontId="34" fillId="0" borderId="4" xfId="1" applyFont="1" applyBorder="1" applyAlignment="1">
      <alignment horizontal="center" wrapText="1"/>
    </xf>
    <xf numFmtId="0" fontId="32" fillId="0" borderId="5" xfId="1" applyFont="1" applyBorder="1" applyAlignment="1">
      <alignment horizontal="center"/>
    </xf>
    <xf numFmtId="0" fontId="32" fillId="0" borderId="4" xfId="1" applyFont="1" applyBorder="1" applyAlignment="1">
      <alignment horizontal="center"/>
    </xf>
    <xf numFmtId="0" fontId="37" fillId="0" borderId="2" xfId="1" applyFont="1" applyBorder="1" applyAlignment="1">
      <alignment horizontal="center"/>
    </xf>
    <xf numFmtId="0" fontId="34" fillId="2" borderId="2" xfId="1" applyFont="1" applyFill="1" applyBorder="1" applyAlignment="1">
      <alignment horizontal="center" vertical="center"/>
    </xf>
    <xf numFmtId="49" fontId="34" fillId="2" borderId="2" xfId="1" applyNumberFormat="1" applyFont="1" applyFill="1" applyBorder="1" applyAlignment="1">
      <alignment horizontal="center" vertical="center" wrapText="1"/>
    </xf>
    <xf numFmtId="0" fontId="34" fillId="2" borderId="2" xfId="1" applyFont="1" applyFill="1" applyBorder="1" applyAlignment="1">
      <alignment horizontal="left" vertical="center" wrapText="1"/>
    </xf>
    <xf numFmtId="164" fontId="38" fillId="0" borderId="2" xfId="1" applyNumberFormat="1" applyFont="1" applyBorder="1" applyAlignment="1">
      <alignment horizontal="center"/>
    </xf>
    <xf numFmtId="49" fontId="34" fillId="2" borderId="2" xfId="1" applyNumberFormat="1" applyFont="1" applyFill="1" applyBorder="1" applyAlignment="1">
      <alignment horizontal="center" vertical="center"/>
    </xf>
    <xf numFmtId="49" fontId="32" fillId="2" borderId="2" xfId="1" applyNumberFormat="1" applyFont="1" applyFill="1" applyBorder="1" applyAlignment="1">
      <alignment horizontal="center" vertical="center"/>
    </xf>
    <xf numFmtId="49" fontId="32" fillId="2" borderId="2" xfId="1" applyNumberFormat="1" applyFont="1" applyFill="1" applyBorder="1" applyAlignment="1">
      <alignment horizontal="center" vertical="center" wrapText="1"/>
    </xf>
    <xf numFmtId="0" fontId="32" fillId="2" borderId="2" xfId="1" applyFont="1" applyFill="1" applyBorder="1" applyAlignment="1">
      <alignment horizontal="left" vertical="center" wrapText="1"/>
    </xf>
    <xf numFmtId="4" fontId="34" fillId="2" borderId="2" xfId="1" applyNumberFormat="1" applyFont="1" applyFill="1" applyBorder="1" applyAlignment="1">
      <alignment horizontal="center" vertical="center" wrapText="1"/>
    </xf>
    <xf numFmtId="4" fontId="32" fillId="2" borderId="2" xfId="1" applyNumberFormat="1" applyFont="1" applyFill="1" applyBorder="1" applyAlignment="1">
      <alignment horizontal="center" vertical="center" wrapText="1"/>
    </xf>
    <xf numFmtId="3" fontId="34" fillId="2" borderId="2" xfId="1" applyNumberFormat="1" applyFont="1" applyFill="1" applyBorder="1" applyAlignment="1">
      <alignment horizontal="center" vertical="center" wrapText="1"/>
    </xf>
    <xf numFmtId="3" fontId="32" fillId="2" borderId="2" xfId="1" applyNumberFormat="1" applyFont="1" applyFill="1" applyBorder="1" applyAlignment="1">
      <alignment horizontal="center" vertical="center" wrapText="1"/>
    </xf>
    <xf numFmtId="0" fontId="32" fillId="2" borderId="2" xfId="1" applyFont="1" applyFill="1" applyBorder="1" applyAlignment="1">
      <alignment horizontal="left" wrapText="1"/>
    </xf>
    <xf numFmtId="0" fontId="32" fillId="2" borderId="2" xfId="25" applyFont="1" applyFill="1" applyBorder="1" applyAlignment="1">
      <alignment horizontal="left" vertical="center" wrapText="1"/>
    </xf>
    <xf numFmtId="0" fontId="34" fillId="4" borderId="2" xfId="1" applyFont="1" applyFill="1" applyBorder="1" applyAlignment="1">
      <alignment horizontal="center" vertical="center"/>
    </xf>
    <xf numFmtId="0" fontId="34" fillId="4" borderId="2" xfId="1" applyFont="1" applyFill="1" applyBorder="1" applyAlignment="1">
      <alignment horizontal="center" vertical="center" wrapText="1"/>
    </xf>
    <xf numFmtId="164" fontId="34" fillId="2" borderId="0" xfId="1" applyNumberFormat="1" applyFont="1" applyFill="1" applyAlignment="1">
      <alignment horizontal="right" vertical="center" wrapText="1"/>
    </xf>
    <xf numFmtId="164" fontId="34" fillId="3" borderId="0" xfId="1" applyNumberFormat="1" applyFont="1" applyFill="1" applyAlignment="1">
      <alignment horizontal="center"/>
    </xf>
    <xf numFmtId="164" fontId="33" fillId="0" borderId="0" xfId="1" applyNumberFormat="1" applyFont="1"/>
    <xf numFmtId="0" fontId="34" fillId="2" borderId="0" xfId="1" applyFont="1" applyFill="1" applyAlignment="1">
      <alignment horizontal="left" wrapText="1"/>
    </xf>
    <xf numFmtId="165" fontId="33" fillId="0" borderId="0" xfId="1" applyNumberFormat="1" applyFont="1"/>
    <xf numFmtId="4" fontId="34" fillId="2" borderId="4" xfId="1" applyNumberFormat="1" applyFont="1" applyFill="1" applyBorder="1" applyAlignment="1">
      <alignment horizontal="center" vertical="center" wrapText="1"/>
    </xf>
    <xf numFmtId="4" fontId="32" fillId="0" borderId="2" xfId="1" applyNumberFormat="1" applyFont="1" applyBorder="1" applyAlignment="1">
      <alignment horizontal="center" vertical="center" wrapText="1"/>
    </xf>
    <xf numFmtId="4" fontId="32" fillId="0" borderId="2" xfId="1" applyNumberFormat="1" applyFont="1" applyBorder="1" applyAlignment="1">
      <alignment horizontal="center" vertical="center"/>
    </xf>
    <xf numFmtId="4" fontId="32" fillId="2" borderId="2" xfId="25" applyNumberFormat="1" applyFont="1" applyFill="1" applyBorder="1" applyAlignment="1">
      <alignment horizontal="center" vertical="center" wrapText="1"/>
    </xf>
    <xf numFmtId="4" fontId="34" fillId="4" borderId="2" xfId="1" applyNumberFormat="1" applyFont="1" applyFill="1" applyBorder="1" applyAlignment="1">
      <alignment horizontal="center" vertical="center" wrapText="1"/>
    </xf>
    <xf numFmtId="4" fontId="15" fillId="0" borderId="2" xfId="0" applyNumberFormat="1" applyFont="1" applyBorder="1" applyAlignment="1">
      <alignment vertical="center"/>
    </xf>
    <xf numFmtId="0" fontId="39" fillId="0" borderId="2" xfId="0" applyFont="1" applyBorder="1" applyAlignment="1">
      <alignment horizontal="center" vertical="center"/>
    </xf>
    <xf numFmtId="0" fontId="10" fillId="4" borderId="0" xfId="4" applyFont="1" applyFill="1" applyAlignment="1">
      <alignment horizontal="left" vertical="center"/>
    </xf>
    <xf numFmtId="49" fontId="7" fillId="4" borderId="0" xfId="4" applyNumberFormat="1" applyFont="1" applyFill="1" applyAlignment="1">
      <alignment horizontal="center"/>
    </xf>
    <xf numFmtId="165" fontId="10" fillId="4" borderId="0" xfId="4" applyNumberFormat="1" applyFont="1" applyFill="1"/>
    <xf numFmtId="4" fontId="10" fillId="0" borderId="0" xfId="4" applyNumberFormat="1" applyFont="1"/>
    <xf numFmtId="4" fontId="10" fillId="0" borderId="10" xfId="4" applyNumberFormat="1" applyFont="1" applyBorder="1"/>
    <xf numFmtId="0" fontId="10" fillId="4" borderId="1" xfId="4" applyFont="1" applyFill="1" applyBorder="1" applyAlignment="1">
      <alignment horizontal="left" vertical="center"/>
    </xf>
    <xf numFmtId="49" fontId="7" fillId="4" borderId="6" xfId="4" applyNumberFormat="1" applyFont="1" applyFill="1" applyBorder="1" applyAlignment="1">
      <alignment horizontal="center"/>
    </xf>
    <xf numFmtId="165" fontId="10" fillId="4" borderId="10" xfId="4" applyNumberFormat="1" applyFont="1" applyFill="1" applyBorder="1"/>
    <xf numFmtId="4" fontId="10" fillId="0" borderId="1" xfId="4" applyNumberFormat="1" applyFont="1" applyBorder="1"/>
    <xf numFmtId="0" fontId="20" fillId="0" borderId="13" xfId="0" applyFont="1" applyBorder="1" applyAlignment="1">
      <alignment horizontal="left" vertical="center" wrapText="1"/>
    </xf>
    <xf numFmtId="0" fontId="23" fillId="0" borderId="2" xfId="0" applyFont="1" applyBorder="1"/>
    <xf numFmtId="4" fontId="7" fillId="0" borderId="3" xfId="4" applyNumberFormat="1" applyFont="1" applyBorder="1"/>
    <xf numFmtId="164" fontId="7" fillId="0" borderId="3" xfId="4" applyNumberFormat="1" applyFont="1" applyBorder="1"/>
    <xf numFmtId="0" fontId="36" fillId="0" borderId="2" xfId="0" applyFont="1" applyBorder="1" applyAlignment="1">
      <alignment horizontal="center" vertical="center"/>
    </xf>
    <xf numFmtId="4" fontId="10" fillId="0" borderId="3" xfId="4" applyNumberFormat="1" applyFont="1" applyBorder="1"/>
    <xf numFmtId="4" fontId="7" fillId="0" borderId="1" xfId="4" applyNumberFormat="1" applyFont="1" applyBorder="1"/>
    <xf numFmtId="0" fontId="12" fillId="0" borderId="2" xfId="3" applyFont="1" applyBorder="1" applyAlignment="1">
      <alignment horizontal="center"/>
    </xf>
    <xf numFmtId="4" fontId="14" fillId="0" borderId="2" xfId="3" applyNumberFormat="1" applyFont="1" applyBorder="1"/>
    <xf numFmtId="4" fontId="10" fillId="4" borderId="1" xfId="4" applyNumberFormat="1" applyFont="1" applyFill="1" applyBorder="1"/>
    <xf numFmtId="4" fontId="7" fillId="4" borderId="1" xfId="4" applyNumberFormat="1" applyFont="1" applyFill="1" applyBorder="1"/>
    <xf numFmtId="0" fontId="43" fillId="0" borderId="2" xfId="0" applyFont="1" applyBorder="1"/>
    <xf numFmtId="0" fontId="11" fillId="0" borderId="2" xfId="3" applyFont="1" applyBorder="1" applyAlignment="1">
      <alignment horizontal="left" vertical="center" wrapText="1"/>
    </xf>
    <xf numFmtId="0" fontId="8" fillId="2" borderId="2" xfId="1" applyFont="1" applyFill="1" applyBorder="1" applyAlignment="1">
      <alignment horizontal="left" vertical="center" wrapText="1"/>
    </xf>
    <xf numFmtId="0" fontId="14" fillId="2" borderId="2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44" fillId="2" borderId="2" xfId="1" applyFont="1" applyFill="1" applyBorder="1" applyAlignment="1">
      <alignment horizontal="left" vertical="center" wrapText="1"/>
    </xf>
    <xf numFmtId="49" fontId="44" fillId="2" borderId="2" xfId="1" applyNumberFormat="1" applyFont="1" applyFill="1" applyBorder="1" applyAlignment="1">
      <alignment horizontal="left" vertical="center" wrapText="1"/>
    </xf>
    <xf numFmtId="49" fontId="45" fillId="2" borderId="2" xfId="1" applyNumberFormat="1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justify" vertical="center"/>
    </xf>
    <xf numFmtId="0" fontId="46" fillId="2" borderId="2" xfId="1" applyFont="1" applyFill="1" applyBorder="1" applyAlignment="1">
      <alignment horizontal="left" vertical="center" wrapText="1"/>
    </xf>
    <xf numFmtId="0" fontId="7" fillId="2" borderId="0" xfId="1" applyFont="1" applyFill="1" applyAlignment="1">
      <alignment horizontal="right"/>
    </xf>
    <xf numFmtId="0" fontId="11" fillId="0" borderId="2" xfId="4" applyFont="1" applyBorder="1"/>
    <xf numFmtId="0" fontId="7" fillId="2" borderId="0" xfId="4" applyFont="1" applyFill="1" applyAlignment="1">
      <alignment horizontal="right"/>
    </xf>
    <xf numFmtId="0" fontId="7" fillId="5" borderId="0" xfId="4" applyFont="1" applyFill="1" applyAlignment="1">
      <alignment horizontal="right"/>
    </xf>
    <xf numFmtId="0" fontId="10" fillId="2" borderId="0" xfId="4" applyFont="1" applyFill="1" applyAlignment="1">
      <alignment horizontal="center" wrapText="1"/>
    </xf>
    <xf numFmtId="0" fontId="10" fillId="2" borderId="0" xfId="4" applyFont="1" applyFill="1" applyAlignment="1">
      <alignment horizontal="center"/>
    </xf>
    <xf numFmtId="0" fontId="14" fillId="0" borderId="2" xfId="4" applyFont="1" applyBorder="1" applyAlignment="1">
      <alignment horizontal="center" vertical="center" wrapText="1"/>
    </xf>
    <xf numFmtId="4" fontId="10" fillId="5" borderId="3" xfId="4" applyNumberFormat="1" applyFont="1" applyFill="1" applyBorder="1"/>
    <xf numFmtId="0" fontId="47" fillId="0" borderId="0" xfId="4" applyFont="1"/>
    <xf numFmtId="164" fontId="48" fillId="0" borderId="0" xfId="4" applyNumberFormat="1" applyFont="1"/>
    <xf numFmtId="0" fontId="48" fillId="0" borderId="0" xfId="4" applyFont="1"/>
    <xf numFmtId="0" fontId="9" fillId="0" borderId="2" xfId="4" applyBorder="1"/>
    <xf numFmtId="4" fontId="47" fillId="0" borderId="2" xfId="4" applyNumberFormat="1" applyFont="1" applyBorder="1"/>
    <xf numFmtId="0" fontId="47" fillId="0" borderId="2" xfId="4" applyFont="1" applyBorder="1"/>
    <xf numFmtId="4" fontId="10" fillId="0" borderId="3" xfId="4" applyNumberFormat="1" applyFont="1" applyBorder="1" applyAlignment="1">
      <alignment wrapText="1"/>
    </xf>
    <xf numFmtId="4" fontId="10" fillId="8" borderId="3" xfId="4" applyNumberFormat="1" applyFont="1" applyFill="1" applyBorder="1"/>
    <xf numFmtId="4" fontId="10" fillId="0" borderId="1" xfId="4" applyNumberFormat="1" applyFont="1" applyBorder="1" applyAlignment="1">
      <alignment horizontal="right"/>
    </xf>
    <xf numFmtId="4" fontId="7" fillId="0" borderId="1" xfId="4" applyNumberFormat="1" applyFont="1" applyBorder="1" applyAlignment="1">
      <alignment horizontal="right"/>
    </xf>
    <xf numFmtId="4" fontId="10" fillId="5" borderId="1" xfId="4" applyNumberFormat="1" applyFont="1" applyFill="1" applyBorder="1"/>
    <xf numFmtId="165" fontId="9" fillId="0" borderId="0" xfId="4" applyNumberFormat="1"/>
    <xf numFmtId="4" fontId="7" fillId="2" borderId="3" xfId="4" applyNumberFormat="1" applyFont="1" applyFill="1" applyBorder="1"/>
    <xf numFmtId="4" fontId="10" fillId="8" borderId="1" xfId="4" applyNumberFormat="1" applyFont="1" applyFill="1" applyBorder="1"/>
    <xf numFmtId="4" fontId="10" fillId="9" borderId="1" xfId="4" applyNumberFormat="1" applyFont="1" applyFill="1" applyBorder="1" applyAlignment="1">
      <alignment horizontal="right"/>
    </xf>
    <xf numFmtId="4" fontId="7" fillId="2" borderId="1" xfId="4" applyNumberFormat="1" applyFont="1" applyFill="1" applyBorder="1" applyAlignment="1">
      <alignment horizontal="right"/>
    </xf>
    <xf numFmtId="0" fontId="23" fillId="0" borderId="0" xfId="0" applyFont="1" applyAlignment="1">
      <alignment horizontal="justify" vertical="center"/>
    </xf>
    <xf numFmtId="4" fontId="10" fillId="9" borderId="3" xfId="4" applyNumberFormat="1" applyFont="1" applyFill="1" applyBorder="1"/>
    <xf numFmtId="0" fontId="9" fillId="0" borderId="0" xfId="4" applyAlignment="1">
      <alignment horizontal="left" indent="1"/>
    </xf>
    <xf numFmtId="4" fontId="7" fillId="2" borderId="1" xfId="4" applyNumberFormat="1" applyFont="1" applyFill="1" applyBorder="1"/>
    <xf numFmtId="4" fontId="10" fillId="10" borderId="3" xfId="3" applyNumberFormat="1" applyFont="1" applyFill="1" applyBorder="1"/>
    <xf numFmtId="4" fontId="7" fillId="0" borderId="1" xfId="3" applyNumberFormat="1" applyFont="1" applyBorder="1"/>
    <xf numFmtId="4" fontId="7" fillId="0" borderId="3" xfId="3" applyNumberFormat="1" applyFont="1" applyBorder="1"/>
    <xf numFmtId="3" fontId="9" fillId="0" borderId="0" xfId="4" applyNumberFormat="1"/>
    <xf numFmtId="0" fontId="10" fillId="0" borderId="2" xfId="4" applyFont="1" applyBorder="1" applyAlignment="1">
      <alignment horizontal="left" vertical="top" wrapText="1"/>
    </xf>
    <xf numFmtId="4" fontId="10" fillId="9" borderId="1" xfId="4" applyNumberFormat="1" applyFont="1" applyFill="1" applyBorder="1"/>
    <xf numFmtId="4" fontId="10" fillId="0" borderId="1" xfId="3" applyNumberFormat="1" applyFont="1" applyBorder="1"/>
    <xf numFmtId="4" fontId="10" fillId="9" borderId="1" xfId="3" applyNumberFormat="1" applyFont="1" applyFill="1" applyBorder="1"/>
    <xf numFmtId="4" fontId="10" fillId="11" borderId="3" xfId="4" applyNumberFormat="1" applyFont="1" applyFill="1" applyBorder="1"/>
    <xf numFmtId="4" fontId="10" fillId="11" borderId="1" xfId="4" applyNumberFormat="1" applyFont="1" applyFill="1" applyBorder="1"/>
    <xf numFmtId="4" fontId="10" fillId="10" borderId="1" xfId="4" applyNumberFormat="1" applyFont="1" applyFill="1" applyBorder="1"/>
    <xf numFmtId="0" fontId="14" fillId="0" borderId="2" xfId="4" applyFont="1" applyBorder="1"/>
    <xf numFmtId="49" fontId="12" fillId="0" borderId="2" xfId="4" applyNumberFormat="1" applyFont="1" applyBorder="1" applyAlignment="1">
      <alignment horizontal="center"/>
    </xf>
    <xf numFmtId="49" fontId="23" fillId="0" borderId="2" xfId="0" applyNumberFormat="1" applyFont="1" applyBorder="1" applyAlignment="1">
      <alignment horizontal="center" vertical="center"/>
    </xf>
    <xf numFmtId="0" fontId="12" fillId="0" borderId="2" xfId="4" applyFont="1" applyBorder="1" applyAlignment="1">
      <alignment horizontal="center"/>
    </xf>
    <xf numFmtId="164" fontId="12" fillId="0" borderId="2" xfId="4" applyNumberFormat="1" applyFont="1" applyBorder="1"/>
    <xf numFmtId="164" fontId="8" fillId="2" borderId="8" xfId="4" applyNumberFormat="1" applyFont="1" applyFill="1" applyBorder="1"/>
    <xf numFmtId="4" fontId="49" fillId="0" borderId="0" xfId="4" applyNumberFormat="1" applyFont="1"/>
    <xf numFmtId="0" fontId="49" fillId="0" borderId="0" xfId="4" applyFont="1"/>
    <xf numFmtId="0" fontId="50" fillId="0" borderId="0" xfId="4" applyFont="1" applyAlignment="1">
      <alignment horizontal="right"/>
    </xf>
    <xf numFmtId="0" fontId="50" fillId="0" borderId="0" xfId="4" applyFont="1" applyAlignment="1">
      <alignment horizontal="center"/>
    </xf>
    <xf numFmtId="0" fontId="50" fillId="0" borderId="0" xfId="4" applyFont="1"/>
    <xf numFmtId="0" fontId="18" fillId="0" borderId="0" xfId="4" applyFont="1" applyAlignment="1">
      <alignment horizontal="right"/>
    </xf>
    <xf numFmtId="164" fontId="49" fillId="0" borderId="0" xfId="4" applyNumberFormat="1" applyFont="1"/>
    <xf numFmtId="0" fontId="12" fillId="0" borderId="0" xfId="4" applyFont="1" applyAlignment="1">
      <alignment horizontal="right"/>
    </xf>
    <xf numFmtId="164" fontId="49" fillId="9" borderId="0" xfId="4" applyNumberFormat="1" applyFont="1" applyFill="1"/>
    <xf numFmtId="0" fontId="36" fillId="0" borderId="0" xfId="0" applyFont="1" applyAlignment="1">
      <alignment horizontal="left" vertical="center" wrapText="1"/>
    </xf>
    <xf numFmtId="49" fontId="32" fillId="0" borderId="0" xfId="3" applyNumberFormat="1" applyFont="1" applyAlignment="1">
      <alignment horizontal="right" vertical="center" wrapText="1"/>
    </xf>
    <xf numFmtId="0" fontId="32" fillId="0" borderId="0" xfId="1" applyFont="1" applyAlignment="1">
      <alignment horizontal="right"/>
    </xf>
    <xf numFmtId="0" fontId="32" fillId="2" borderId="0" xfId="1" applyFont="1" applyFill="1" applyAlignment="1">
      <alignment horizontal="right"/>
    </xf>
    <xf numFmtId="0" fontId="34" fillId="2" borderId="7" xfId="1" applyFont="1" applyFill="1" applyBorder="1" applyAlignment="1">
      <alignment horizontal="left" wrapText="1"/>
    </xf>
    <xf numFmtId="0" fontId="34" fillId="2" borderId="0" xfId="1" applyFont="1" applyFill="1" applyAlignment="1">
      <alignment horizontal="left" wrapText="1"/>
    </xf>
    <xf numFmtId="0" fontId="34" fillId="2" borderId="0" xfId="1" applyFont="1" applyFill="1" applyAlignment="1">
      <alignment horizontal="center" wrapText="1"/>
    </xf>
    <xf numFmtId="0" fontId="34" fillId="2" borderId="0" xfId="1" applyFont="1" applyFill="1" applyAlignment="1">
      <alignment horizontal="right"/>
    </xf>
    <xf numFmtId="0" fontId="36" fillId="0" borderId="2" xfId="25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4" fillId="0" borderId="2" xfId="1" applyFont="1" applyBorder="1" applyAlignment="1">
      <alignment horizontal="center" vertical="center"/>
    </xf>
    <xf numFmtId="0" fontId="34" fillId="0" borderId="2" xfId="1" applyFont="1" applyBorder="1" applyAlignment="1">
      <alignment horizontal="center"/>
    </xf>
    <xf numFmtId="0" fontId="32" fillId="0" borderId="2" xfId="1" applyFont="1" applyBorder="1"/>
    <xf numFmtId="0" fontId="32" fillId="0" borderId="0" xfId="4" applyFont="1" applyAlignment="1">
      <alignment horizontal="right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15" fillId="0" borderId="2" xfId="25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0" xfId="3" applyFont="1"/>
    <xf numFmtId="0" fontId="12" fillId="0" borderId="8" xfId="3" applyFont="1" applyBorder="1"/>
    <xf numFmtId="0" fontId="11" fillId="0" borderId="2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/>
    </xf>
    <xf numFmtId="0" fontId="7" fillId="2" borderId="0" xfId="4" applyFont="1" applyFill="1" applyAlignment="1">
      <alignment horizontal="left" wrapText="1"/>
    </xf>
    <xf numFmtId="0" fontId="10" fillId="0" borderId="0" xfId="3" applyFont="1" applyAlignment="1">
      <alignment horizontal="center" wrapText="1"/>
    </xf>
    <xf numFmtId="0" fontId="7" fillId="0" borderId="0" xfId="4" applyFont="1" applyAlignment="1">
      <alignment horizontal="right"/>
    </xf>
    <xf numFmtId="49" fontId="7" fillId="0" borderId="0" xfId="3" applyNumberFormat="1" applyFont="1" applyAlignment="1">
      <alignment horizontal="right" wrapText="1"/>
    </xf>
    <xf numFmtId="0" fontId="7" fillId="0" borderId="0" xfId="3" applyFont="1" applyAlignment="1">
      <alignment horizontal="right" wrapText="1"/>
    </xf>
    <xf numFmtId="0" fontId="7" fillId="2" borderId="0" xfId="1" applyFont="1" applyFill="1" applyAlignment="1">
      <alignment horizontal="right"/>
    </xf>
    <xf numFmtId="0" fontId="11" fillId="0" borderId="2" xfId="4" applyFont="1" applyBorder="1"/>
    <xf numFmtId="0" fontId="26" fillId="0" borderId="2" xfId="0" applyFont="1" applyBorder="1"/>
    <xf numFmtId="0" fontId="14" fillId="0" borderId="0" xfId="4" applyFont="1" applyAlignment="1">
      <alignment horizontal="right"/>
    </xf>
    <xf numFmtId="0" fontId="17" fillId="0" borderId="0" xfId="0" applyFont="1" applyAlignment="1">
      <alignment horizontal="right"/>
    </xf>
    <xf numFmtId="0" fontId="0" fillId="0" borderId="0" xfId="0"/>
    <xf numFmtId="0" fontId="10" fillId="0" borderId="0" xfId="3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10" fillId="0" borderId="2" xfId="4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11" fillId="0" borderId="2" xfId="4" applyFont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11" fillId="0" borderId="2" xfId="4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40" fillId="0" borderId="8" xfId="4" applyFont="1" applyBorder="1"/>
    <xf numFmtId="0" fontId="41" fillId="0" borderId="8" xfId="0" applyFont="1" applyBorder="1"/>
    <xf numFmtId="0" fontId="12" fillId="0" borderId="2" xfId="3" applyFont="1" applyBorder="1" applyAlignment="1">
      <alignment horizontal="center"/>
    </xf>
    <xf numFmtId="0" fontId="7" fillId="0" borderId="0" xfId="3" applyFont="1"/>
    <xf numFmtId="0" fontId="7" fillId="0" borderId="2" xfId="3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42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/>
    </xf>
    <xf numFmtId="0" fontId="7" fillId="5" borderId="0" xfId="4" applyFont="1" applyFill="1" applyAlignment="1">
      <alignment horizontal="right"/>
    </xf>
    <xf numFmtId="0" fontId="10" fillId="2" borderId="0" xfId="4" applyFont="1" applyFill="1" applyAlignment="1">
      <alignment horizontal="center" wrapText="1"/>
    </xf>
    <xf numFmtId="0" fontId="10" fillId="2" borderId="0" xfId="4" applyFont="1" applyFill="1" applyAlignment="1">
      <alignment horizontal="center"/>
    </xf>
    <xf numFmtId="0" fontId="7" fillId="2" borderId="8" xfId="4" applyFont="1" applyFill="1" applyBorder="1" applyAlignment="1">
      <alignment horizontal="center" wrapText="1"/>
    </xf>
    <xf numFmtId="0" fontId="10" fillId="0" borderId="9" xfId="4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/>
    </xf>
    <xf numFmtId="0" fontId="11" fillId="0" borderId="9" xfId="4" applyFont="1" applyBorder="1" applyAlignment="1">
      <alignment horizontal="center" vertical="center" wrapText="1"/>
    </xf>
    <xf numFmtId="0" fontId="22" fillId="0" borderId="4" xfId="4" applyFont="1" applyBorder="1" applyAlignment="1">
      <alignment horizontal="center" vertical="center" wrapText="1"/>
    </xf>
    <xf numFmtId="0" fontId="11" fillId="0" borderId="4" xfId="4" applyFont="1" applyBorder="1" applyAlignment="1">
      <alignment horizontal="center" vertical="center" wrapText="1"/>
    </xf>
    <xf numFmtId="0" fontId="11" fillId="0" borderId="11" xfId="4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  <xf numFmtId="0" fontId="7" fillId="2" borderId="0" xfId="4" applyFont="1" applyFill="1" applyAlignment="1">
      <alignment horizontal="right"/>
    </xf>
  </cellXfs>
  <cellStyles count="26">
    <cellStyle name="Обычный" xfId="0" builtinId="0"/>
    <cellStyle name="Обычный 2" xfId="1" xr:uid="{00000000-0005-0000-0000-000001000000}"/>
    <cellStyle name="Обычный 3" xfId="5" xr:uid="{00000000-0005-0000-0000-000002000000}"/>
    <cellStyle name="Обычный 3 2" xfId="6" xr:uid="{00000000-0005-0000-0000-000003000000}"/>
    <cellStyle name="Обычный 3 3" xfId="7" xr:uid="{00000000-0005-0000-0000-000004000000}"/>
    <cellStyle name="Обычный 3 4" xfId="8" xr:uid="{00000000-0005-0000-0000-000005000000}"/>
    <cellStyle name="Обычный 3 5" xfId="9" xr:uid="{00000000-0005-0000-0000-000006000000}"/>
    <cellStyle name="Обычный 3 6" xfId="10" xr:uid="{00000000-0005-0000-0000-000007000000}"/>
    <cellStyle name="Обычный 3 6 2" xfId="11" xr:uid="{00000000-0005-0000-0000-000008000000}"/>
    <cellStyle name="Обычный 3 6 2 2" xfId="2" xr:uid="{00000000-0005-0000-0000-000009000000}"/>
    <cellStyle name="Обычный 3 6 2 2 2" xfId="22" xr:uid="{DF04B85B-4226-4360-BA98-A78790F200D4}"/>
    <cellStyle name="Обычный 3 6 2 2 2 2" xfId="23" xr:uid="{66AA682D-32BA-4A4B-89A2-9D3DE0D8B96E}"/>
    <cellStyle name="Обычный 3 6 2 2 2 2 3" xfId="24" xr:uid="{8881735B-EB57-452C-91FD-384FA619907B}"/>
    <cellStyle name="Обычный 3 6 2 2 2 2 3 2" xfId="25" xr:uid="{28A0CAB7-F210-4C02-9C04-9FFFD210B902}"/>
    <cellStyle name="Обычный 3 7" xfId="12" xr:uid="{00000000-0005-0000-0000-00000A000000}"/>
    <cellStyle name="Обычный 4" xfId="13" xr:uid="{00000000-0005-0000-0000-00000B000000}"/>
    <cellStyle name="Обычный 5" xfId="14" xr:uid="{00000000-0005-0000-0000-00000C000000}"/>
    <cellStyle name="Обычный 6" xfId="15" xr:uid="{00000000-0005-0000-0000-00000D000000}"/>
    <cellStyle name="Обычный 7" xfId="16" xr:uid="{00000000-0005-0000-0000-00000E000000}"/>
    <cellStyle name="Обычный 8" xfId="4" xr:uid="{00000000-0005-0000-0000-00000F000000}"/>
    <cellStyle name="Обычный 9" xfId="17" xr:uid="{00000000-0005-0000-0000-000010000000}"/>
    <cellStyle name="Обычный 9 2" xfId="3" xr:uid="{00000000-0005-0000-0000-000011000000}"/>
    <cellStyle name="Процентный 2" xfId="18" xr:uid="{00000000-0005-0000-0000-000012000000}"/>
    <cellStyle name="Финансовый 2" xfId="19" xr:uid="{00000000-0005-0000-0000-000013000000}"/>
    <cellStyle name="Финансовый 3" xfId="20" xr:uid="{00000000-0005-0000-0000-000014000000}"/>
    <cellStyle name="Финансовый 3 2" xfId="21" xr:uid="{00000000-0005-0000-0000-00001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48;&#1085;&#1085;&#1072;%20&#1041;&#1086;&#1088;&#1080;&#1089;&#1086;&#1074;&#1085;&#1072;\Desktop\&#1041;&#1070;&#1044;&#1046;&#1045;&#1058;_%202026_&#1088;&#1072;&#1073;&#1086;&#1095;&#1072;&#1103;%20&#1074;&#1077;&#1088;&#1089;&#1080;&#1103;\&#1044;&#1086;&#1082;&#1091;&#1084;&#1077;&#1085;&#1090;&#1099;%20&#1082;%20&#1087;&#1088;&#1086;&#1077;&#1082;&#1090;&#1091;%20&#1073;&#1102;&#1076;&#1078;&#1077;&#1090;&#1072;\&#1056;&#1045;&#1045;&#1057;&#1058;&#1056;%20&#1044;&#1054;&#1061;&#1054;&#1044;&#1054;&#1042;%20&#1085;&#1072;%20%202026%20&#1075;&#1086;&#1076;_.xlsx" TargetMode="External"/><Relationship Id="rId1" Type="http://schemas.openxmlformats.org/officeDocument/2006/relationships/externalLinkPath" Target="&#1056;&#1045;&#1045;&#1057;&#1058;&#1056;%20&#1044;&#1054;&#1061;&#1054;&#1044;&#1054;&#1042;%20&#1085;&#1072;%20%202026%20&#1075;&#1086;&#1076;_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48;&#1085;&#1085;&#1072;%20&#1041;&#1086;&#1088;&#1080;&#1089;&#1086;&#1074;&#1085;&#1072;\Desktop\&#1041;&#1070;&#1044;&#1046;&#1045;&#1058;_%202026_&#1088;&#1072;&#1073;&#1086;&#1095;&#1072;&#1103;%20&#1074;&#1077;&#1088;&#1089;&#1080;&#1103;\&#1089;&#1074;&#1086;&#1076;&#1085;&#1072;&#1103;%20&#1088;&#1086;&#1089;&#1087;&#1080;&#1089;&#1100;+%20&#1073;&#1102;&#1076;&#1078;&#1077;&#1090;&#1085;&#1072;&#1103;\&#1057;&#1041;&#1056;_&#1087;&#1088;&#1086;&#1077;&#1082;&#1090;%202026)%20+&#1073;&#1102;&#1076;&#1078;&#1077;&#1090;&#1085;&#1072;&#1103;%20&#1088;&#1086;&#1089;&#1087;&#1080;&#1089;&#1100;%20&#1085;&#1072;%202026%20&#1075;&#1086;&#1076;%20%20&#8212;%20.xlsx" TargetMode="External"/><Relationship Id="rId1" Type="http://schemas.openxmlformats.org/officeDocument/2006/relationships/externalLinkPath" Target="/Users/&#1048;&#1085;&#1085;&#1072;%20&#1041;&#1086;&#1088;&#1080;&#1089;&#1086;&#1074;&#1085;&#1072;/Desktop/&#1041;&#1070;&#1044;&#1046;&#1045;&#1058;_%202026_&#1088;&#1072;&#1073;&#1086;&#1095;&#1072;&#1103;%20&#1074;&#1077;&#1088;&#1089;&#1080;&#1103;/&#1089;&#1074;&#1086;&#1076;&#1085;&#1072;&#1103;%20&#1088;&#1086;&#1089;&#1087;&#1080;&#1089;&#1100;+%20&#1073;&#1102;&#1076;&#1078;&#1077;&#1090;&#1085;&#1072;&#1103;/&#1057;&#1041;&#1056;_&#1087;&#1088;&#1086;&#1077;&#1082;&#1090;%202026)%20+&#1073;&#1102;&#1076;&#1078;&#1077;&#1090;&#1085;&#1072;&#1103;%20&#1088;&#1086;&#1089;&#1087;&#1080;&#1089;&#1100;%20&#1085;&#1072;%202026%20&#1075;&#1086;&#1076;%20%20&#8212;%20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48;&#1085;&#1085;&#1072;%20&#1041;&#1086;&#1088;&#1080;&#1089;&#1086;&#1074;&#1085;&#1072;\Desktop\&#1041;&#1070;&#1044;&#1046;&#1045;&#1058;_%202026_&#1088;&#1072;&#1073;&#1086;&#1095;&#1072;&#1103;%20&#1074;&#1077;&#1088;&#1089;&#1080;&#1103;\&#1089;&#1074;&#1086;&#1076;&#1085;&#1072;&#1103;%20&#1088;&#1086;&#1089;&#1087;&#1080;&#1089;&#1100;+%20&#1073;&#1102;&#1076;&#1078;&#1077;&#1090;&#1085;&#1072;&#1103;\&#1057;&#1041;&#1056;_&#1087;&#1088;&#1086;&#1077;&#1082;&#1090;%202026)%20+&#1073;&#1102;&#1076;&#1078;&#1077;&#1090;&#1085;&#1072;&#1103;%20&#1088;&#1086;&#1089;&#1087;&#1080;&#1089;&#1100;%20&#1085;&#1072;%202026%20&#1075;&#1086;&#1076;_%202%20&#1095;&#1090;&#1077;&#1085;&#1080;&#1077;%20+%20&#1087;&#1088;&#1086;&#1074;&#1077;&#1088;&#1082;&#1072;%20&#1050;&#1057;&#1055;.xlsx" TargetMode="External"/><Relationship Id="rId1" Type="http://schemas.openxmlformats.org/officeDocument/2006/relationships/externalLinkPath" Target="/Users/&#1048;&#1085;&#1085;&#1072;%20&#1041;&#1086;&#1088;&#1080;&#1089;&#1086;&#1074;&#1085;&#1072;/Desktop/&#1041;&#1070;&#1044;&#1046;&#1045;&#1058;_%202026_&#1088;&#1072;&#1073;&#1086;&#1095;&#1072;&#1103;%20&#1074;&#1077;&#1088;&#1089;&#1080;&#1103;/&#1089;&#1074;&#1086;&#1076;&#1085;&#1072;&#1103;%20&#1088;&#1086;&#1089;&#1087;&#1080;&#1089;&#1100;+%20&#1073;&#1102;&#1076;&#1078;&#1077;&#1090;&#1085;&#1072;&#1103;/&#1057;&#1041;&#1056;_&#1087;&#1088;&#1086;&#1077;&#1082;&#1090;%202026)%20+&#1073;&#1102;&#1076;&#1078;&#1077;&#1090;&#1085;&#1072;&#1103;%20&#1088;&#1086;&#1089;&#1087;&#1080;&#1089;&#1100;%20&#1085;&#1072;%202026%20&#1075;&#1086;&#1076;_%202%20&#1095;&#1090;&#1077;&#1085;&#1080;&#1077;%20+%20&#1087;&#1088;&#1086;&#1074;&#1077;&#1088;&#1082;&#1072;%20&#1050;&#1057;&#1055;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48;&#1085;&#1085;&#1072;%20&#1041;&#1086;&#1088;&#1080;&#1089;&#1086;&#1074;&#1085;&#1072;\Desktop\&#1041;&#1070;&#1044;&#1046;&#1045;&#1058;_%202026_&#1088;&#1072;&#1073;&#1086;&#1095;&#1072;&#1103;%20&#1074;&#1077;&#1088;&#1089;&#1080;&#1103;\&#1089;&#1074;&#1086;&#1076;&#1085;&#1072;&#1103;%20&#1088;&#1086;&#1089;&#1087;&#1080;&#1089;&#1100;+%20&#1073;&#1102;&#1076;&#1078;&#1077;&#1090;&#1085;&#1072;&#1103;\&#1057;&#1041;&#1056;_&#1087;&#1088;&#1086;&#1077;&#1082;&#1090;%202026)%20+&#1073;&#1102;&#1076;&#1078;&#1077;&#1090;&#1085;&#1072;&#1103;%20&#1088;&#1086;&#1089;&#1087;&#1080;&#1089;&#1100;%20&#1085;&#1072;%202026%20&#1075;&#1086;&#1076;_%20&#1089;&#1087;&#1088;.&#8470;1%20_&#1060;&#1057;&#1050;%20)&#1095;&#1077;&#1088;&#1085;&#1086;&#1074;&#1080;&#1082;%20+&#1074;&#1099;&#1073;&#1086;&#1088;&#1099;+&#1087;&#1077;&#1085;&#1089;&#1080;&#1103;.xlsx" TargetMode="External"/><Relationship Id="rId1" Type="http://schemas.openxmlformats.org/officeDocument/2006/relationships/externalLinkPath" Target="/Users/&#1048;&#1085;&#1085;&#1072;%20&#1041;&#1086;&#1088;&#1080;&#1089;&#1086;&#1074;&#1085;&#1072;/Desktop/&#1041;&#1070;&#1044;&#1046;&#1045;&#1058;_%202026_&#1088;&#1072;&#1073;&#1086;&#1095;&#1072;&#1103;%20&#1074;&#1077;&#1088;&#1089;&#1080;&#1103;/&#1089;&#1074;&#1086;&#1076;&#1085;&#1072;&#1103;%20&#1088;&#1086;&#1089;&#1087;&#1080;&#1089;&#1100;+%20&#1073;&#1102;&#1076;&#1078;&#1077;&#1090;&#1085;&#1072;&#1103;/&#1057;&#1041;&#1056;_&#1087;&#1088;&#1086;&#1077;&#1082;&#1090;%202026)%20+&#1073;&#1102;&#1076;&#1078;&#1077;&#1090;&#1085;&#1072;&#1103;%20&#1088;&#1086;&#1089;&#1087;&#1080;&#1089;&#1100;%20&#1085;&#1072;%202026%20&#1075;&#1086;&#1076;_%20&#1089;&#1087;&#1088;.&#8470;1%20_&#1060;&#1057;&#1050;%20)&#1095;&#1077;&#1088;&#1085;&#1086;&#1074;&#1080;&#1082;%20+&#1074;&#1099;&#1073;&#1086;&#1088;&#1099;+&#1087;&#1077;&#1085;&#1089;&#1080;&#1103;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48;&#1085;&#1085;&#1072;%20&#1041;&#1086;&#1088;&#1080;&#1089;&#1086;&#1074;&#1085;&#1072;\Desktop\&#1041;&#1070;&#1044;&#1046;&#1045;&#1058;_%202026_&#1088;&#1072;&#1073;&#1086;&#1095;&#1072;&#1103;%20&#1074;&#1077;&#1088;&#1089;&#1080;&#1103;\&#1044;&#1086;&#1082;&#1091;&#1084;&#1077;&#1085;&#1090;&#1099;%20&#1082;%20&#1087;&#1088;&#1086;&#1077;&#1082;&#1090;&#1091;%20&#1073;&#1102;&#1076;&#1078;&#1077;&#1090;&#1072;\&#1055;&#1088;&#1080;&#1083;&#1086;&#1078;&#1077;&#1085;&#1080;&#1103;%201%202%203%204%205%20&#1082;%20&#1087;&#1088;&#1086;&#1077;&#1082;&#1090;&#1091;%20&#1073;&#1102;&#1076;&#1078;&#1077;&#1090;&#1072;%20&#1085;&#1072;%202026_2%20&#1095;&#1090;&#1077;&#1085;&#1080;&#1077;%20+%20&#1087;&#1088;&#1086;&#1074;&#1077;&#1088;&#1082;&#1072;%20&#1050;&#1057;&#1055;%20.xlsx" TargetMode="External"/><Relationship Id="rId1" Type="http://schemas.openxmlformats.org/officeDocument/2006/relationships/externalLinkPath" Target="/Users/&#1048;&#1085;&#1085;&#1072;%20&#1041;&#1086;&#1088;&#1080;&#1089;&#1086;&#1074;&#1085;&#1072;/Desktop/&#1041;&#1070;&#1044;&#1046;&#1045;&#1058;_%202026_&#1088;&#1072;&#1073;&#1086;&#1095;&#1072;&#1103;%20&#1074;&#1077;&#1088;&#1089;&#1080;&#1103;/&#1044;&#1086;&#1082;&#1091;&#1084;&#1077;&#1085;&#1090;&#1099;%20&#1082;%20&#1087;&#1088;&#1086;&#1077;&#1082;&#1090;&#1091;%20&#1073;&#1102;&#1076;&#1078;&#1077;&#1090;&#1072;/&#1055;&#1088;&#1080;&#1083;&#1086;&#1078;&#1077;&#1085;&#1080;&#1103;%201%202%203%204%205%20&#1082;%20&#1087;&#1088;&#1086;&#1077;&#1082;&#1090;&#1091;%20&#1073;&#1102;&#1076;&#1078;&#1077;&#1090;&#1072;%20&#1085;&#1072;%202026_2%20&#1095;&#1090;&#1077;&#1085;&#1080;&#1077;%20+%20&#1087;&#1088;&#1086;&#1074;&#1077;&#1088;&#1082;&#1072;%20&#1050;&#1057;&#1055;%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lbuh_new\&#1041;&#1070;&#1044;&#1046;&#1045;&#1058;_%202020\&#1041;&#1070;&#1044;&#1046;&#1045;&#1058;_2020_&#1056;&#1040;&#1041;&#1054;&#1063;&#1040;&#1071;%20&#1055;&#1040;&#1055;&#1050;&#1040;\&#1056;&#1077;&#1096;&#1077;&#1085;&#1080;&#1103;%20&#1086;%20&#1073;&#1102;&#1076;&#1078;&#1077;&#1090;&#1077;%20&#1080;%20&#1048;&#1079;&#1084;&#1077;&#1085;&#1077;&#1085;&#1080;&#1103;_2020\&#1048;&#1079;&#1084;&#1077;&#1085;&#1077;&#1085;&#1080;&#1103;%20&#1074;%20&#1073;&#1102;&#1076;&#1078;&#1077;&#1090;%202020\&#1050;&#1086;&#1087;&#1080;&#1103;%20&#1057;&#1074;&#1086;&#1076;&#1085;&#1072;&#1103;%20&#1041;&#1056;.%20&#1041;&#1102;&#1076;&#1078;&#1077;&#1090;&#1085;&#1072;&#1103;%20&#1088;&#1086;&#1089;&#1087;&#1080;&#1089;&#1100;%20&#1085;&#1072;%202020%20&#1075;&#1086;&#1076;%20_&#1056;&#1045;_141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lbuh_new\&#1041;&#1070;&#1044;&#1046;&#1045;&#1058;_%202020\&#1041;&#1070;&#1044;&#1046;&#1045;&#1058;_2020_&#1056;&#1040;&#1041;&#1054;&#1063;&#1040;&#1071;%20&#1055;&#1040;&#1055;&#1050;&#1040;\&#1056;&#1077;&#1096;&#1077;&#1085;&#1080;&#1103;%20&#1086;%20&#1073;&#1102;&#1076;&#1078;&#1077;&#1090;&#1077;%20&#1080;%20&#1048;&#1079;&#1084;&#1077;&#1085;&#1077;&#1085;&#1080;&#1103;_2020\&#1048;&#1079;&#1084;&#1077;&#1085;&#1077;&#1085;&#1080;&#1103;%20&#1074;%20&#1073;&#1102;&#1076;&#1078;&#1077;&#1090;%202020\&#1057;&#1074;&#1086;&#1076;&#1085;&#1072;&#1103;%20&#1073;&#1102;&#1076;&#1078;&#1077;&#1090;&#1085;&#1072;&#1103;%20&#1088;&#1086;&#1089;&#1087;&#1080;&#1089;&#1100;%20&#1085;&#1072;%202019%20&#1075;&#1086;&#1076;%20_&#1074;&#1072;&#1088;&#1080;&#1072;&#1085;&#1090;_2%20&#1084;&#1080;&#1083;.%20%20&#1048;&#1079;&#1084;&#1077;&#1085;&#1077;&#1085;&#1080;&#1103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lbuh_new\&#1041;&#1070;&#1044;&#1046;&#1045;&#1058;_%202020\&#1041;&#1070;&#1044;&#1046;&#1045;&#1058;_2020_&#1056;&#1040;&#1041;&#1054;&#1063;&#1040;&#1071;%20&#1055;&#1040;&#1055;&#1050;&#1040;\&#1056;&#1077;&#1096;&#1077;&#1085;&#1080;&#1103;%20&#1086;%20&#1073;&#1102;&#1076;&#1078;&#1077;&#1090;&#1077;%20&#1080;%20&#1048;&#1079;&#1084;&#1077;&#1085;&#1077;&#1085;&#1080;&#1103;_2020\&#1048;&#1079;&#1084;&#1077;&#1085;&#1077;&#1085;&#1080;&#1103;%20&#1074;%20&#1073;&#1102;&#1076;&#1078;&#1077;&#1090;%202020\&#1055;&#1088;&#1080;&#1083;&#1086;&#1078;&#1077;&#1085;&#1080;&#1103;%201%202%203%204%205%20&#1082;%20&#1087;&#1088;&#1086;&#1077;&#1082;&#1090;&#1091;%20&#1073;&#1102;&#1076;&#1078;&#1077;&#1090;&#1072;%20&#1085;&#1072;%202019%20&#1075;&#1086;&#1076;%20&#1076;&#1083;&#1103;%20&#1043;&#1083;&#1072;&#1074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Прогноз доходов"/>
      <sheetName val="Реестр доходов с НДФЛ"/>
    </sheetNames>
    <sheetDataSet>
      <sheetData sheetId="0"/>
      <sheetData sheetId="1">
        <row r="13">
          <cell r="J13">
            <v>22897</v>
          </cell>
        </row>
        <row r="14">
          <cell r="D14" t="str">
            <v>ДОХОДЫ ОТ ОКАЗАНИЯ ПЛАТНЫХ УСЛУГ  И КОМПЕНСАЦИИ ЗАТРАТ ГОСУДАРСТВА</v>
          </cell>
        </row>
        <row r="15">
          <cell r="D15" t="str">
            <v>Доходы от компенсации затрат государства</v>
          </cell>
        </row>
        <row r="17">
          <cell r="D17" t="str">
            <v>Прочие доходы от компенсации затрат бюджетов внутригородских муниципальных образований городов федерального значения</v>
          </cell>
        </row>
        <row r="18">
          <cell r="D18" t="str">
            <v>Средства, составляющие восстановительную стоимость зеленых насаждений общего пользования местного значения и подлежащие зачислению в бюджеты внутригородских муниципальных образований Санкт-Петербурга в соответствии с законодательством Санкт-Петербурга</v>
          </cell>
          <cell r="K18">
            <v>1041.5999999999999</v>
          </cell>
          <cell r="L18">
            <v>1084.0999999999999</v>
          </cell>
        </row>
        <row r="20">
          <cell r="D20" t="str">
            <v>ШТРАФЫ, САНКЦИИ, ВОЗМЕЩЕНИЕ УЩЕРБА</v>
          </cell>
        </row>
        <row r="24">
          <cell r="D24" t="str">
            <v>Административные штрафы, установленные законами субъектов Российской Федерации об административных правонарушениях</v>
          </cell>
        </row>
        <row r="25">
          <cell r="D25" t="str">
            <v>Административные штрафы, установленные законами субъектов Российской Федерации об административных правонарушениях</v>
          </cell>
        </row>
        <row r="26">
          <cell r="D26" t="str">
            <v>Административные штрафы, установленные Законом Санкт-Петербурга от 12.05.2010 № 273-70 «Об административных правонарушениях в Санкт-Петербурге» за административные правонарушения, протоколы по которым составлены уполномоченными должностными лицами органов местного самоуправления в Санкт-Петербурге, по нормативу отчислений 50 процентов от сумм, подлежащих зачислению в бюджет Санкт-Петербурга по соответствующему муниципальному образованию, за исключением административных штрафов, установленных в главе 3 указанного Закона Санкт-Петербурга.</v>
          </cell>
          <cell r="J26">
            <v>50</v>
          </cell>
          <cell r="K26">
            <v>20.8</v>
          </cell>
          <cell r="L26">
            <v>21.6</v>
          </cell>
        </row>
        <row r="33">
          <cell r="D33" t="str">
            <v>Платежи в целях возмещения причиненного ущерба</v>
          </cell>
        </row>
        <row r="34">
          <cell r="D34" t="str">
            <v>Денежные взыскания (штрафы) за нарушение законодательства Санкт-Петербурга, поступающие в счет погашения задолженности, образовавшейся до 1 января 2020 года, подлежащие зачислению в бюджеты муниципальных образований по нормативам, действующим до 1 января 2020 года</v>
          </cell>
        </row>
        <row r="35">
          <cell r="D35" t="str">
            <v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году"</v>
          </cell>
        </row>
        <row r="36">
          <cell r="D36" t="str">
            <v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внутригородских муниципальных образований городов федерального значения,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v>
          </cell>
          <cell r="J36">
            <v>17.399999999999999</v>
          </cell>
          <cell r="K36">
            <v>6.2</v>
          </cell>
          <cell r="L36">
            <v>6.5</v>
          </cell>
        </row>
        <row r="53">
          <cell r="J53">
            <v>96587.6</v>
          </cell>
          <cell r="K53">
            <v>90918.8</v>
          </cell>
          <cell r="L53">
            <v>78972.2</v>
          </cell>
        </row>
        <row r="54">
          <cell r="C54" t="str">
            <v>2 02 15002 00 0000 150</v>
          </cell>
          <cell r="D54" t="str">
            <v>Дотации бюджетам на поддержку мер по обеспечению сбалансированности бюдже тов</v>
          </cell>
        </row>
        <row r="55">
          <cell r="C55" t="str">
            <v>2 02 15002 03 0000 150</v>
          </cell>
          <cell r="D55" t="str">
            <v>Дотации бюджетам внутригородских муни ципальных образований городов федеральн ого значения на поддержку мер по обеспече нию сбалансированности бюджетов</v>
          </cell>
        </row>
        <row r="62">
          <cell r="J62">
            <v>4746</v>
          </cell>
          <cell r="K62">
            <v>4943</v>
          </cell>
          <cell r="L62">
            <v>5144.7</v>
          </cell>
        </row>
        <row r="63">
          <cell r="J63">
            <v>10.1</v>
          </cell>
          <cell r="K63">
            <v>10.5</v>
          </cell>
          <cell r="L63">
            <v>10.9</v>
          </cell>
        </row>
        <row r="66">
          <cell r="J66">
            <v>7929.9</v>
          </cell>
          <cell r="K66">
            <v>8259.7999999999993</v>
          </cell>
          <cell r="L66">
            <v>8596.8000000000011</v>
          </cell>
        </row>
        <row r="67">
          <cell r="J67">
            <v>6345.9</v>
          </cell>
          <cell r="K67">
            <v>6610.1</v>
          </cell>
          <cell r="L67">
            <v>6879.7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ВОД.БР2026_проект"/>
      <sheetName val="Сводная кварталы."/>
      <sheetName val="норматив МСУ 2025"/>
      <sheetName val="БР_МС 2026"/>
      <sheetName val="Фонд 2026_2071"/>
      <sheetName val="Смета совета_2026"/>
      <sheetName val="БР _МА 2026"/>
      <sheetName val="Фонд_МА_2071"/>
      <sheetName val="Смета Адм. 2026"/>
      <sheetName val="пенсии_2026"/>
      <sheetName val="ФОТ_Газета_2026"/>
      <sheetName val="Смета газета 2026 "/>
      <sheetName val="ФОТ_ЦБ_2026"/>
      <sheetName val="Смета ЦБ_2026"/>
      <sheetName val="Центр _0401_0503"/>
      <sheetName val="ФСК_ФОТ  2026"/>
      <sheetName val="ФСК_ смета 2026"/>
      <sheetName val="0705 Обучение_2026"/>
      <sheetName val="Фонд_МА_2071 (2)"/>
    </sheetNames>
    <sheetDataSet>
      <sheetData sheetId="0">
        <row r="15">
          <cell r="E15">
            <v>3911.5</v>
          </cell>
          <cell r="F15">
            <v>3437.8</v>
          </cell>
          <cell r="G15">
            <v>3578.1</v>
          </cell>
        </row>
        <row r="21">
          <cell r="E21">
            <v>397.7</v>
          </cell>
          <cell r="F21">
            <v>414.2</v>
          </cell>
          <cell r="G21">
            <v>431.1</v>
          </cell>
        </row>
        <row r="25">
          <cell r="E25">
            <v>5094.1000000000004</v>
          </cell>
          <cell r="F25">
            <v>4752.2</v>
          </cell>
          <cell r="G25">
            <v>4946</v>
          </cell>
        </row>
        <row r="40">
          <cell r="E40">
            <v>228</v>
          </cell>
          <cell r="F40">
            <v>228</v>
          </cell>
          <cell r="G40">
            <v>228</v>
          </cell>
        </row>
        <row r="51">
          <cell r="E51">
            <v>22013.699999999997</v>
          </cell>
          <cell r="F51">
            <v>22547.599999999999</v>
          </cell>
          <cell r="G51">
            <v>23467.5</v>
          </cell>
        </row>
        <row r="63">
          <cell r="E63">
            <v>2038.5</v>
          </cell>
          <cell r="F63">
            <v>2123.3000000000002</v>
          </cell>
          <cell r="G63">
            <v>2210.9</v>
          </cell>
        </row>
        <row r="68">
          <cell r="E68">
            <v>4562.3</v>
          </cell>
          <cell r="F68">
            <v>4752.2</v>
          </cell>
          <cell r="G68">
            <v>4946</v>
          </cell>
        </row>
        <row r="72">
          <cell r="E72">
            <v>183.7</v>
          </cell>
          <cell r="F72">
            <v>190.8</v>
          </cell>
          <cell r="G72">
            <v>198.7</v>
          </cell>
        </row>
        <row r="82">
          <cell r="E82">
            <v>100</v>
          </cell>
          <cell r="F82">
            <v>100</v>
          </cell>
          <cell r="G82">
            <v>100</v>
          </cell>
        </row>
        <row r="86">
          <cell r="E86">
            <v>190</v>
          </cell>
          <cell r="F86">
            <v>198</v>
          </cell>
          <cell r="G86">
            <v>206</v>
          </cell>
        </row>
        <row r="90">
          <cell r="E90">
            <v>10.1</v>
          </cell>
          <cell r="F90">
            <v>10.5</v>
          </cell>
          <cell r="G90">
            <v>10.9</v>
          </cell>
        </row>
        <row r="96">
          <cell r="E96">
            <v>163</v>
          </cell>
          <cell r="F96">
            <v>170</v>
          </cell>
          <cell r="G96">
            <v>179</v>
          </cell>
        </row>
        <row r="103">
          <cell r="E103">
            <v>1054.2</v>
          </cell>
          <cell r="F103">
            <v>1102.9000000000001</v>
          </cell>
          <cell r="G103">
            <v>1147.9000000000001</v>
          </cell>
        </row>
        <row r="107">
          <cell r="E107">
            <v>183.2</v>
          </cell>
          <cell r="F107">
            <v>191.6</v>
          </cell>
          <cell r="G107">
            <v>199.4</v>
          </cell>
        </row>
        <row r="113">
          <cell r="G113">
            <v>12693.599999999999</v>
          </cell>
        </row>
        <row r="127">
          <cell r="F127">
            <v>6670.6</v>
          </cell>
          <cell r="G127">
            <v>2684.5</v>
          </cell>
        </row>
        <row r="131">
          <cell r="F131">
            <v>12204.7</v>
          </cell>
          <cell r="G131">
            <v>1398.4</v>
          </cell>
        </row>
        <row r="135">
          <cell r="E135">
            <v>105</v>
          </cell>
          <cell r="F135">
            <v>109</v>
          </cell>
          <cell r="G135">
            <v>113</v>
          </cell>
        </row>
        <row r="141">
          <cell r="E141">
            <v>109</v>
          </cell>
          <cell r="F141">
            <v>113.5</v>
          </cell>
          <cell r="G141">
            <v>118.2</v>
          </cell>
        </row>
        <row r="146">
          <cell r="E146">
            <v>140</v>
          </cell>
          <cell r="F146">
            <v>146</v>
          </cell>
          <cell r="G146">
            <v>152</v>
          </cell>
        </row>
        <row r="150">
          <cell r="E150">
            <v>94</v>
          </cell>
          <cell r="F150">
            <v>98</v>
          </cell>
          <cell r="G150">
            <v>102</v>
          </cell>
        </row>
        <row r="155">
          <cell r="E155">
            <v>42</v>
          </cell>
          <cell r="F155">
            <v>44</v>
          </cell>
          <cell r="G155">
            <v>45</v>
          </cell>
        </row>
        <row r="159">
          <cell r="F159">
            <v>621.70000000000005</v>
          </cell>
          <cell r="G159">
            <v>647.1</v>
          </cell>
        </row>
        <row r="163">
          <cell r="E163">
            <v>84</v>
          </cell>
          <cell r="G163">
            <v>90</v>
          </cell>
        </row>
        <row r="167">
          <cell r="E167">
            <v>105</v>
          </cell>
          <cell r="F167">
            <v>109</v>
          </cell>
          <cell r="G167">
            <v>114</v>
          </cell>
        </row>
        <row r="171">
          <cell r="E171">
            <v>84</v>
          </cell>
          <cell r="F171">
            <v>87</v>
          </cell>
          <cell r="G171">
            <v>90</v>
          </cell>
        </row>
        <row r="178">
          <cell r="F178">
            <v>4373</v>
          </cell>
          <cell r="G178">
            <v>3591</v>
          </cell>
        </row>
        <row r="184">
          <cell r="F184">
            <v>1781.4</v>
          </cell>
          <cell r="G184">
            <v>1211.2</v>
          </cell>
        </row>
        <row r="190">
          <cell r="F190">
            <v>1344.6</v>
          </cell>
          <cell r="G190">
            <v>1399.5</v>
          </cell>
        </row>
        <row r="195">
          <cell r="F195">
            <v>4042.6</v>
          </cell>
          <cell r="G195">
            <v>4207.5</v>
          </cell>
        </row>
        <row r="204">
          <cell r="E204">
            <v>6345.9</v>
          </cell>
          <cell r="F204">
            <v>6610.1</v>
          </cell>
          <cell r="G204">
            <v>6879.7</v>
          </cell>
        </row>
        <row r="211">
          <cell r="E211">
            <v>1219.5999999999999</v>
          </cell>
          <cell r="F211">
            <v>1270.3</v>
          </cell>
          <cell r="G211">
            <v>1322.2</v>
          </cell>
        </row>
        <row r="231">
          <cell r="E231">
            <v>3877.8</v>
          </cell>
          <cell r="F231">
            <v>3989</v>
          </cell>
          <cell r="G231">
            <v>4102.6000000000004</v>
          </cell>
        </row>
        <row r="236">
          <cell r="E236">
            <v>6942.4000000000005</v>
          </cell>
          <cell r="F236">
            <v>7224.5</v>
          </cell>
          <cell r="G236">
            <v>7519.3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ВОД.БР2026_проект"/>
      <sheetName val="Сводная кварталы."/>
      <sheetName val="норматив МСУ 2025"/>
      <sheetName val="БР_МС 2026"/>
      <sheetName val="Фонд 2026_2071"/>
      <sheetName val="Смета совета_2026"/>
      <sheetName val="Фонд_МА_2071"/>
      <sheetName val="БР _МА 2026"/>
      <sheetName val="Смета Адм. 2026"/>
      <sheetName val="пенсии_2026"/>
      <sheetName val="ФОТ_Газета_2026"/>
      <sheetName val="Смета газета 2026 "/>
      <sheetName val="ФОТ_ЦБ_2026"/>
      <sheetName val="Смета ЦБ_2026"/>
      <sheetName val="Центр _0401_0503"/>
      <sheetName val="ФСК_ФОТ  2026"/>
      <sheetName val="ФСК_ смета 2026"/>
      <sheetName val="0705 Обучение_2026"/>
      <sheetName val="Фонд_МА_2071 (2)"/>
    </sheetNames>
    <sheetDataSet>
      <sheetData sheetId="0">
        <row r="163">
          <cell r="F163">
            <v>84</v>
          </cell>
        </row>
        <row r="199">
          <cell r="E199">
            <v>7929.9</v>
          </cell>
          <cell r="F199">
            <v>8259.7999999999993</v>
          </cell>
        </row>
        <row r="200">
          <cell r="G200">
            <v>8596.7999999999993</v>
          </cell>
        </row>
        <row r="214">
          <cell r="F214">
            <v>10387.200000000001</v>
          </cell>
          <cell r="G214">
            <v>10811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ВОД.БР2026_27012026"/>
      <sheetName val="Сводная кварталы."/>
      <sheetName val="норматив МСУ 2025"/>
      <sheetName val="БР_МС 2026"/>
      <sheetName val="Фонд 2026_2071"/>
      <sheetName val="Смета совета_2026"/>
      <sheetName val="Фонд_МА_2071"/>
      <sheetName val="БР _МА 2026_27012026"/>
      <sheetName val="Смета Адм. 2026"/>
      <sheetName val="пенсии_2026"/>
      <sheetName val="ФОТ_Газета_2026"/>
      <sheetName val="Смета газета 2026 "/>
      <sheetName val="ФОТ_ЦБ_2026"/>
      <sheetName val="Смета ЦБ_2026"/>
      <sheetName val="Центр _0401_0503"/>
      <sheetName val="ФСК_ФОТ  2026"/>
      <sheetName val="ФСК_ смета 2026"/>
      <sheetName val="0705 Обучение_2026"/>
      <sheetName val="Фонд_МА_2071 (2)"/>
    </sheetNames>
    <sheetDataSet>
      <sheetData sheetId="0"/>
      <sheetData sheetId="1"/>
      <sheetData sheetId="2"/>
      <sheetData sheetId="3">
        <row r="16">
          <cell r="G16">
            <v>2640.4</v>
          </cell>
          <cell r="H16">
            <v>2748.1</v>
          </cell>
        </row>
        <row r="17">
          <cell r="F17">
            <v>3004.2</v>
          </cell>
          <cell r="G17">
            <v>2640.4</v>
          </cell>
          <cell r="H17">
            <v>2748.1</v>
          </cell>
        </row>
        <row r="18">
          <cell r="F18">
            <v>3004.2</v>
          </cell>
        </row>
        <row r="21">
          <cell r="G21">
            <v>797.4</v>
          </cell>
          <cell r="H21">
            <v>830</v>
          </cell>
        </row>
        <row r="22">
          <cell r="F22">
            <v>907.3</v>
          </cell>
          <cell r="G22">
            <v>797.4</v>
          </cell>
          <cell r="H22">
            <v>830</v>
          </cell>
        </row>
        <row r="23">
          <cell r="F23">
            <v>907.3</v>
          </cell>
        </row>
        <row r="27">
          <cell r="F27">
            <v>397.7</v>
          </cell>
          <cell r="G27">
            <v>414.2</v>
          </cell>
          <cell r="H27">
            <v>431.1</v>
          </cell>
        </row>
        <row r="28">
          <cell r="F28">
            <v>397.7</v>
          </cell>
          <cell r="G28">
            <v>414.2</v>
          </cell>
          <cell r="H28">
            <v>431.1</v>
          </cell>
        </row>
        <row r="34">
          <cell r="F34">
            <v>3912.5</v>
          </cell>
        </row>
        <row r="35">
          <cell r="F35">
            <v>3912.5</v>
          </cell>
          <cell r="G35">
            <v>3649.9</v>
          </cell>
          <cell r="H35">
            <v>3798.8</v>
          </cell>
        </row>
        <row r="39">
          <cell r="F39">
            <v>1181.5999999999999</v>
          </cell>
        </row>
        <row r="40">
          <cell r="F40">
            <v>1181.5999999999999</v>
          </cell>
          <cell r="G40">
            <v>1102.3</v>
          </cell>
          <cell r="H40">
            <v>1147.2</v>
          </cell>
        </row>
        <row r="44">
          <cell r="F44">
            <v>3611.5</v>
          </cell>
          <cell r="G44">
            <v>3375.3999999999996</v>
          </cell>
          <cell r="H44">
            <v>3817.5</v>
          </cell>
        </row>
        <row r="59">
          <cell r="F59">
            <v>156.6</v>
          </cell>
          <cell r="G59">
            <v>163.1</v>
          </cell>
          <cell r="H59">
            <v>169.7</v>
          </cell>
        </row>
        <row r="61">
          <cell r="F61">
            <v>9.1</v>
          </cell>
          <cell r="G61">
            <v>9.1</v>
          </cell>
          <cell r="H61">
            <v>9.1</v>
          </cell>
        </row>
        <row r="63">
          <cell r="F63">
            <v>0</v>
          </cell>
        </row>
        <row r="66">
          <cell r="F66">
            <v>8.1</v>
          </cell>
        </row>
        <row r="67">
          <cell r="G67">
            <v>8.1</v>
          </cell>
          <cell r="H67">
            <v>8.1</v>
          </cell>
        </row>
        <row r="69">
          <cell r="F69">
            <v>1</v>
          </cell>
          <cell r="G69">
            <v>1</v>
          </cell>
          <cell r="H69">
            <v>1</v>
          </cell>
        </row>
        <row r="77">
          <cell r="G77">
            <v>228</v>
          </cell>
          <cell r="H77">
            <v>228</v>
          </cell>
        </row>
        <row r="79">
          <cell r="F79">
            <v>228</v>
          </cell>
        </row>
        <row r="83">
          <cell r="F83">
            <v>0</v>
          </cell>
          <cell r="G83">
            <v>0</v>
          </cell>
          <cell r="H83">
            <v>0</v>
          </cell>
        </row>
        <row r="86">
          <cell r="F86">
            <v>13408.500000000002</v>
          </cell>
          <cell r="G86">
            <v>12379.8</v>
          </cell>
          <cell r="H86">
            <v>13179.500000000002</v>
          </cell>
        </row>
      </sheetData>
      <sheetData sheetId="4"/>
      <sheetData sheetId="5"/>
      <sheetData sheetId="6"/>
      <sheetData sheetId="7">
        <row r="16">
          <cell r="F16">
            <v>16907.599999999999</v>
          </cell>
          <cell r="G16">
            <v>17317.599999999999</v>
          </cell>
          <cell r="H16">
            <v>18024.2</v>
          </cell>
        </row>
        <row r="17">
          <cell r="H17">
            <v>18024.2</v>
          </cell>
        </row>
        <row r="18">
          <cell r="F18">
            <v>16907.599999999999</v>
          </cell>
        </row>
        <row r="22">
          <cell r="G22">
            <v>5230</v>
          </cell>
          <cell r="H22">
            <v>5443.3</v>
          </cell>
        </row>
        <row r="23">
          <cell r="F23">
            <v>5106.1000000000004</v>
          </cell>
          <cell r="G23">
            <v>5230</v>
          </cell>
          <cell r="H23">
            <v>5443.3</v>
          </cell>
        </row>
        <row r="26">
          <cell r="F26">
            <v>1560.1999999999998</v>
          </cell>
          <cell r="G26">
            <v>1559.9</v>
          </cell>
          <cell r="H26">
            <v>1617.5</v>
          </cell>
        </row>
        <row r="41">
          <cell r="F41">
            <v>3</v>
          </cell>
        </row>
        <row r="44">
          <cell r="F44">
            <v>0</v>
          </cell>
        </row>
        <row r="54">
          <cell r="F54">
            <v>1565.7</v>
          </cell>
          <cell r="G54">
            <v>1630.8</v>
          </cell>
          <cell r="H54">
            <v>1697.3</v>
          </cell>
        </row>
        <row r="55">
          <cell r="F55">
            <v>1565.7</v>
          </cell>
          <cell r="G55">
            <v>1630.8</v>
          </cell>
          <cell r="H55">
            <v>1697.3</v>
          </cell>
        </row>
        <row r="57">
          <cell r="F57">
            <v>472.8</v>
          </cell>
          <cell r="G57">
            <v>492.5</v>
          </cell>
          <cell r="H57">
            <v>513.6</v>
          </cell>
        </row>
        <row r="58">
          <cell r="G58">
            <v>492.5</v>
          </cell>
          <cell r="H58">
            <v>513.6</v>
          </cell>
        </row>
        <row r="64">
          <cell r="F64">
            <v>3504.1</v>
          </cell>
          <cell r="G64">
            <v>3649.9</v>
          </cell>
          <cell r="H64">
            <v>3798.8</v>
          </cell>
        </row>
        <row r="65">
          <cell r="H65">
            <v>3798.8</v>
          </cell>
        </row>
        <row r="68">
          <cell r="F68">
            <v>1058.2</v>
          </cell>
          <cell r="G68">
            <v>1102.3</v>
          </cell>
          <cell r="H68">
            <v>1147.2</v>
          </cell>
        </row>
        <row r="69">
          <cell r="F69">
            <v>1058.2</v>
          </cell>
          <cell r="G69">
            <v>1102.3</v>
          </cell>
          <cell r="H69">
            <v>1147.2</v>
          </cell>
        </row>
        <row r="72">
          <cell r="F72">
            <v>183.70000000000002</v>
          </cell>
        </row>
        <row r="73">
          <cell r="F73">
            <v>183.70000000000002</v>
          </cell>
          <cell r="G73">
            <v>190.8</v>
          </cell>
          <cell r="H73">
            <v>198.7</v>
          </cell>
        </row>
        <row r="93">
          <cell r="F93">
            <v>100</v>
          </cell>
          <cell r="G93">
            <v>100</v>
          </cell>
          <cell r="H93">
            <v>100</v>
          </cell>
        </row>
        <row r="94">
          <cell r="F94">
            <v>100</v>
          </cell>
          <cell r="G94">
            <v>100</v>
          </cell>
          <cell r="H94">
            <v>100</v>
          </cell>
        </row>
        <row r="100">
          <cell r="F100">
            <v>190</v>
          </cell>
          <cell r="G100">
            <v>198</v>
          </cell>
          <cell r="H100">
            <v>206</v>
          </cell>
        </row>
        <row r="112">
          <cell r="F112">
            <v>163</v>
          </cell>
          <cell r="G112">
            <v>170</v>
          </cell>
          <cell r="H112">
            <v>179</v>
          </cell>
        </row>
        <row r="127">
          <cell r="F127">
            <v>809.7</v>
          </cell>
          <cell r="G127">
            <v>847.1</v>
          </cell>
          <cell r="H127">
            <v>881.6</v>
          </cell>
        </row>
        <row r="130">
          <cell r="F130">
            <v>244.5</v>
          </cell>
          <cell r="G130">
            <v>255.8</v>
          </cell>
          <cell r="H130">
            <v>266.3</v>
          </cell>
        </row>
        <row r="134">
          <cell r="F134">
            <v>183.2</v>
          </cell>
          <cell r="G134">
            <v>191.6</v>
          </cell>
          <cell r="H134">
            <v>199.4</v>
          </cell>
        </row>
        <row r="151">
          <cell r="F151">
            <v>8997</v>
          </cell>
          <cell r="G151">
            <v>9367.1</v>
          </cell>
          <cell r="H151">
            <v>9749.2999999999993</v>
          </cell>
        </row>
        <row r="156">
          <cell r="F156">
            <v>2717.1</v>
          </cell>
          <cell r="G156">
            <v>2828.9</v>
          </cell>
          <cell r="H156">
            <v>2944.3</v>
          </cell>
        </row>
        <row r="161">
          <cell r="F161">
            <v>1238.8000000000002</v>
          </cell>
          <cell r="G161">
            <v>940.2</v>
          </cell>
          <cell r="H161">
            <v>978.59999999999991</v>
          </cell>
        </row>
        <row r="183">
          <cell r="I183">
            <v>2000</v>
          </cell>
          <cell r="J183">
            <v>2000</v>
          </cell>
          <cell r="K183">
            <v>2000</v>
          </cell>
        </row>
        <row r="184">
          <cell r="I184">
            <v>5000</v>
          </cell>
          <cell r="J184">
            <v>5000</v>
          </cell>
          <cell r="K184">
            <v>5000</v>
          </cell>
        </row>
        <row r="186">
          <cell r="F186">
            <v>19790.2</v>
          </cell>
          <cell r="G186">
            <v>6670.6</v>
          </cell>
          <cell r="H186">
            <v>2684.5</v>
          </cell>
        </row>
        <row r="189">
          <cell r="F189">
            <v>19790.2</v>
          </cell>
          <cell r="G189">
            <v>6670.6</v>
          </cell>
          <cell r="H189">
            <v>2684.5</v>
          </cell>
        </row>
        <row r="196">
          <cell r="F196">
            <v>19656</v>
          </cell>
          <cell r="G196">
            <v>12204.7</v>
          </cell>
          <cell r="H196">
            <v>1398.4</v>
          </cell>
        </row>
        <row r="199">
          <cell r="F199">
            <v>19656</v>
          </cell>
          <cell r="G199">
            <v>12204.7</v>
          </cell>
          <cell r="H199">
            <v>1398.4</v>
          </cell>
        </row>
        <row r="204">
          <cell r="F204">
            <v>105</v>
          </cell>
          <cell r="G204">
            <v>109</v>
          </cell>
          <cell r="H204">
            <v>113</v>
          </cell>
        </row>
        <row r="206">
          <cell r="F206">
            <v>105</v>
          </cell>
          <cell r="G206">
            <v>109</v>
          </cell>
          <cell r="H206">
            <v>113</v>
          </cell>
        </row>
        <row r="207">
          <cell r="F207">
            <v>105</v>
          </cell>
        </row>
        <row r="221">
          <cell r="F221">
            <v>109</v>
          </cell>
          <cell r="G221">
            <v>113.5</v>
          </cell>
          <cell r="H221">
            <v>118.2</v>
          </cell>
        </row>
        <row r="225">
          <cell r="F225">
            <v>140</v>
          </cell>
          <cell r="G225">
            <v>146</v>
          </cell>
          <cell r="H225">
            <v>152</v>
          </cell>
        </row>
        <row r="235">
          <cell r="F235">
            <v>94</v>
          </cell>
          <cell r="G235">
            <v>98</v>
          </cell>
          <cell r="H235">
            <v>102</v>
          </cell>
        </row>
        <row r="246">
          <cell r="F246">
            <v>42</v>
          </cell>
          <cell r="G246">
            <v>44</v>
          </cell>
          <cell r="H246">
            <v>45</v>
          </cell>
        </row>
        <row r="255">
          <cell r="F255">
            <v>1498</v>
          </cell>
          <cell r="G255">
            <v>621.70000000000005</v>
          </cell>
          <cell r="H255">
            <v>647.1</v>
          </cell>
        </row>
        <row r="263">
          <cell r="F263">
            <v>84</v>
          </cell>
          <cell r="G263">
            <v>84</v>
          </cell>
          <cell r="H263">
            <v>90</v>
          </cell>
        </row>
        <row r="271">
          <cell r="F271">
            <v>105</v>
          </cell>
          <cell r="G271">
            <v>109</v>
          </cell>
          <cell r="H271">
            <v>114</v>
          </cell>
        </row>
        <row r="279">
          <cell r="F279">
            <v>84</v>
          </cell>
          <cell r="G279">
            <v>87</v>
          </cell>
          <cell r="H279">
            <v>90</v>
          </cell>
        </row>
        <row r="290">
          <cell r="F290">
            <v>4776</v>
          </cell>
          <cell r="G290">
            <v>4373</v>
          </cell>
          <cell r="H290">
            <v>3591</v>
          </cell>
        </row>
        <row r="300">
          <cell r="F300">
            <v>4254.3999999999996</v>
          </cell>
          <cell r="G300">
            <v>1781.4</v>
          </cell>
          <cell r="H300">
            <v>1211.1999999999998</v>
          </cell>
        </row>
        <row r="314">
          <cell r="F314">
            <v>1291.0999999999999</v>
          </cell>
          <cell r="G314">
            <v>1344.6</v>
          </cell>
          <cell r="H314">
            <v>1399.5</v>
          </cell>
        </row>
        <row r="315">
          <cell r="I315">
            <v>1291032.3599999999</v>
          </cell>
          <cell r="J315">
            <v>1344739.3061760003</v>
          </cell>
          <cell r="K315">
            <v>1399604.6698679808</v>
          </cell>
        </row>
        <row r="322">
          <cell r="I322">
            <v>3881485.08</v>
          </cell>
          <cell r="J322">
            <v>4042954.8593280003</v>
          </cell>
          <cell r="K322">
            <v>4207907.4175885823</v>
          </cell>
        </row>
        <row r="328">
          <cell r="F328">
            <v>7929.9</v>
          </cell>
          <cell r="G328">
            <v>8259.7999999999993</v>
          </cell>
          <cell r="H328">
            <v>8596.7999999999993</v>
          </cell>
        </row>
        <row r="341">
          <cell r="F341">
            <v>1219.5999999999999</v>
          </cell>
          <cell r="G341">
            <v>1270.3</v>
          </cell>
          <cell r="H341">
            <v>1322.2</v>
          </cell>
        </row>
        <row r="352">
          <cell r="F352">
            <v>6972.2</v>
          </cell>
          <cell r="G352">
            <v>7977.9</v>
          </cell>
          <cell r="H352">
            <v>8303.4</v>
          </cell>
        </row>
        <row r="357">
          <cell r="F357">
            <v>2105.6</v>
          </cell>
          <cell r="G357">
            <v>2409.3000000000002</v>
          </cell>
          <cell r="H357">
            <v>2507.6</v>
          </cell>
        </row>
        <row r="360">
          <cell r="F360">
            <v>3390.5</v>
          </cell>
          <cell r="G360">
            <v>3291.0999999999995</v>
          </cell>
          <cell r="H360">
            <v>3456.6</v>
          </cell>
        </row>
        <row r="387">
          <cell r="F387">
            <v>3877.8</v>
          </cell>
          <cell r="G387">
            <v>3989</v>
          </cell>
          <cell r="H387">
            <v>4102.6000000000004</v>
          </cell>
        </row>
        <row r="388">
          <cell r="F388">
            <v>3877.8</v>
          </cell>
          <cell r="G388">
            <v>3989</v>
          </cell>
          <cell r="H388">
            <v>4102.6000000000004</v>
          </cell>
        </row>
        <row r="396">
          <cell r="F396">
            <v>5331.6</v>
          </cell>
          <cell r="G396">
            <v>5548.2</v>
          </cell>
          <cell r="H396">
            <v>5774.6</v>
          </cell>
        </row>
        <row r="398">
          <cell r="F398">
            <v>5331.6</v>
          </cell>
          <cell r="G398">
            <v>5548.2</v>
          </cell>
          <cell r="H398">
            <v>5774.6</v>
          </cell>
        </row>
        <row r="399">
          <cell r="F399">
            <v>1610.8</v>
          </cell>
          <cell r="G399">
            <v>1676.3</v>
          </cell>
          <cell r="H399">
            <v>1744.7</v>
          </cell>
        </row>
        <row r="401">
          <cell r="F401">
            <v>1610.8</v>
          </cell>
          <cell r="G401">
            <v>1676.3</v>
          </cell>
          <cell r="H401">
            <v>1744.7</v>
          </cell>
        </row>
        <row r="403">
          <cell r="F403">
            <v>184.1</v>
          </cell>
          <cell r="G403">
            <v>100</v>
          </cell>
          <cell r="H403">
            <v>103.89999999999999</v>
          </cell>
        </row>
        <row r="404">
          <cell r="F404">
            <v>184.1</v>
          </cell>
          <cell r="G404">
            <v>100</v>
          </cell>
          <cell r="H404">
            <v>103.89999999999999</v>
          </cell>
        </row>
        <row r="423">
          <cell r="F423">
            <v>155351.39999999997</v>
          </cell>
          <cell r="G423">
            <v>119088.1</v>
          </cell>
          <cell r="H423">
            <v>106755.5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Прилож.1 ДОХОДОВ 2026"/>
      <sheetName val="Прилож 2 функц "/>
      <sheetName val="Прилож №3 ведомств."/>
      <sheetName val="Прил.№4 по разд подр. "/>
      <sheetName val="Прилож.5 Источники"/>
      <sheetName val="СВОДНАЯ БР 2021_проект"/>
    </sheetNames>
    <sheetDataSet>
      <sheetData sheetId="0">
        <row r="15">
          <cell r="D15">
            <v>22897</v>
          </cell>
        </row>
        <row r="45">
          <cell r="E45">
            <v>134920.80000000002</v>
          </cell>
          <cell r="F45">
            <v>126273.49999999999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НАЯ БР 2020 (2)"/>
      <sheetName val="БР_МС 2020"/>
      <sheetName val="БР _МА 2020"/>
    </sheetNames>
    <sheetDataSet>
      <sheetData sheetId="0" refreshError="1"/>
      <sheetData sheetId="1" refreshError="1">
        <row r="10">
          <cell r="F10">
            <v>5761.9000000000005</v>
          </cell>
        </row>
        <row r="11">
          <cell r="F11">
            <v>5761.9000000000005</v>
          </cell>
        </row>
        <row r="12">
          <cell r="F12">
            <v>1327.8</v>
          </cell>
        </row>
        <row r="13">
          <cell r="F13">
            <v>1327.8</v>
          </cell>
        </row>
        <row r="14">
          <cell r="F14">
            <v>1327.8</v>
          </cell>
        </row>
        <row r="15">
          <cell r="F15">
            <v>1327.8</v>
          </cell>
        </row>
        <row r="22">
          <cell r="F22">
            <v>4338.1000000000004</v>
          </cell>
        </row>
        <row r="23">
          <cell r="F23">
            <v>304.60000000000002</v>
          </cell>
        </row>
        <row r="24">
          <cell r="F24">
            <v>304.60000000000002</v>
          </cell>
        </row>
        <row r="25">
          <cell r="F25">
            <v>304.60000000000002</v>
          </cell>
        </row>
        <row r="29">
          <cell r="F29">
            <v>4033.5</v>
          </cell>
        </row>
        <row r="30">
          <cell r="F30">
            <v>2257</v>
          </cell>
        </row>
        <row r="31">
          <cell r="F31">
            <v>2257</v>
          </cell>
        </row>
        <row r="38">
          <cell r="F38">
            <v>1767.4</v>
          </cell>
        </row>
        <row r="39">
          <cell r="F39">
            <v>1767.4</v>
          </cell>
        </row>
        <row r="53">
          <cell r="F53">
            <v>9.1</v>
          </cell>
        </row>
        <row r="54">
          <cell r="F54">
            <v>9.1</v>
          </cell>
        </row>
        <row r="64">
          <cell r="F64">
            <v>96</v>
          </cell>
        </row>
        <row r="65">
          <cell r="F65">
            <v>96</v>
          </cell>
        </row>
        <row r="66">
          <cell r="F66">
            <v>96</v>
          </cell>
        </row>
        <row r="67">
          <cell r="F67">
            <v>96</v>
          </cell>
        </row>
        <row r="71">
          <cell r="F71">
            <v>5761.9000000000005</v>
          </cell>
        </row>
      </sheetData>
      <sheetData sheetId="2" refreshError="1">
        <row r="10">
          <cell r="F10">
            <v>87843.1</v>
          </cell>
        </row>
        <row r="11">
          <cell r="F11">
            <v>15106.499999999998</v>
          </cell>
        </row>
        <row r="12">
          <cell r="F12">
            <v>14718.999999999998</v>
          </cell>
        </row>
        <row r="13">
          <cell r="F13">
            <v>1327.8</v>
          </cell>
        </row>
        <row r="14">
          <cell r="F14">
            <v>1327.8</v>
          </cell>
        </row>
        <row r="15">
          <cell r="F15">
            <v>1327.8</v>
          </cell>
        </row>
        <row r="22">
          <cell r="F22">
            <v>10698.899999999998</v>
          </cell>
        </row>
        <row r="23">
          <cell r="F23">
            <v>9263.5999999999985</v>
          </cell>
        </row>
        <row r="24">
          <cell r="F24">
            <v>9263.5999999999985</v>
          </cell>
        </row>
        <row r="33">
          <cell r="F33">
            <v>1433.2999999999997</v>
          </cell>
        </row>
        <row r="34">
          <cell r="F34">
            <v>1433.2999999999997</v>
          </cell>
        </row>
        <row r="47">
          <cell r="F47">
            <v>2</v>
          </cell>
        </row>
        <row r="48">
          <cell r="F48">
            <v>2</v>
          </cell>
        </row>
        <row r="58">
          <cell r="F58">
            <v>798.59999999999991</v>
          </cell>
        </row>
        <row r="59">
          <cell r="F59">
            <v>798.59999999999991</v>
          </cell>
        </row>
        <row r="66">
          <cell r="F66">
            <v>1893.7</v>
          </cell>
        </row>
        <row r="67">
          <cell r="F67">
            <v>1756.9</v>
          </cell>
        </row>
        <row r="68">
          <cell r="F68">
            <v>1756.9</v>
          </cell>
        </row>
        <row r="77">
          <cell r="F77">
            <v>136.80000000000001</v>
          </cell>
        </row>
        <row r="78">
          <cell r="F78">
            <v>136.80000000000001</v>
          </cell>
        </row>
        <row r="87">
          <cell r="F87">
            <v>30</v>
          </cell>
        </row>
        <row r="88">
          <cell r="F88">
            <v>30</v>
          </cell>
        </row>
        <row r="89">
          <cell r="F89">
            <v>30</v>
          </cell>
        </row>
        <row r="90">
          <cell r="F90">
            <v>30</v>
          </cell>
        </row>
        <row r="93">
          <cell r="F93">
            <v>357.5</v>
          </cell>
        </row>
        <row r="94">
          <cell r="F94">
            <v>200</v>
          </cell>
        </row>
        <row r="95">
          <cell r="F95">
            <v>200</v>
          </cell>
        </row>
        <row r="96">
          <cell r="F96">
            <v>200</v>
          </cell>
        </row>
        <row r="97">
          <cell r="F97">
            <v>200</v>
          </cell>
        </row>
        <row r="101">
          <cell r="F101">
            <v>150</v>
          </cell>
        </row>
        <row r="102">
          <cell r="F102">
            <v>150</v>
          </cell>
        </row>
        <row r="103">
          <cell r="F103">
            <v>150</v>
          </cell>
        </row>
        <row r="107">
          <cell r="F107">
            <v>7.5</v>
          </cell>
        </row>
        <row r="108">
          <cell r="F108">
            <v>7.5</v>
          </cell>
        </row>
        <row r="109">
          <cell r="F109">
            <v>7.5</v>
          </cell>
        </row>
        <row r="114">
          <cell r="F114">
            <v>150</v>
          </cell>
        </row>
        <row r="115">
          <cell r="F115">
            <v>150</v>
          </cell>
        </row>
        <row r="116">
          <cell r="F116">
            <v>150</v>
          </cell>
        </row>
        <row r="117">
          <cell r="F117">
            <v>150</v>
          </cell>
        </row>
        <row r="118">
          <cell r="F118">
            <v>150</v>
          </cell>
        </row>
        <row r="126">
          <cell r="F126">
            <v>726.2</v>
          </cell>
        </row>
        <row r="127">
          <cell r="F127">
            <v>726.2</v>
          </cell>
        </row>
        <row r="128">
          <cell r="F128">
            <v>726.2</v>
          </cell>
        </row>
        <row r="129">
          <cell r="F129">
            <v>726.2</v>
          </cell>
        </row>
        <row r="130">
          <cell r="F130">
            <v>621</v>
          </cell>
        </row>
        <row r="131">
          <cell r="F131">
            <v>621</v>
          </cell>
        </row>
        <row r="138">
          <cell r="F138">
            <v>105.2</v>
          </cell>
        </row>
        <row r="139">
          <cell r="F139">
            <v>105.2</v>
          </cell>
        </row>
        <row r="150">
          <cell r="F150">
            <v>31924.2</v>
          </cell>
        </row>
        <row r="151">
          <cell r="F151">
            <v>31924.2</v>
          </cell>
        </row>
        <row r="152">
          <cell r="F152">
            <v>9240.7000000000007</v>
          </cell>
        </row>
        <row r="154">
          <cell r="F154">
            <v>8353.1</v>
          </cell>
        </row>
        <row r="155">
          <cell r="F155">
            <v>8353.1</v>
          </cell>
        </row>
        <row r="162">
          <cell r="F162">
            <v>885.59999999999991</v>
          </cell>
        </row>
        <row r="163">
          <cell r="F163">
            <v>885.59999999999991</v>
          </cell>
        </row>
        <row r="173">
          <cell r="F173">
            <v>2</v>
          </cell>
        </row>
        <row r="174">
          <cell r="F174">
            <v>2</v>
          </cell>
        </row>
        <row r="184">
          <cell r="F184">
            <v>22683.5</v>
          </cell>
        </row>
        <row r="185">
          <cell r="F185">
            <v>3500</v>
          </cell>
        </row>
        <row r="186">
          <cell r="F186">
            <v>3500</v>
          </cell>
        </row>
        <row r="187">
          <cell r="F187">
            <v>3500</v>
          </cell>
        </row>
        <row r="191">
          <cell r="F191">
            <v>1400</v>
          </cell>
        </row>
        <row r="192">
          <cell r="F192">
            <v>1400</v>
          </cell>
        </row>
        <row r="193">
          <cell r="F193">
            <v>1400</v>
          </cell>
        </row>
        <row r="200">
          <cell r="F200">
            <v>12650</v>
          </cell>
        </row>
        <row r="201">
          <cell r="F201">
            <v>12650</v>
          </cell>
        </row>
        <row r="202">
          <cell r="F202">
            <v>12650</v>
          </cell>
        </row>
        <row r="208">
          <cell r="F208">
            <v>4833.5</v>
          </cell>
        </row>
        <row r="209">
          <cell r="F209">
            <v>4833.5</v>
          </cell>
        </row>
        <row r="210">
          <cell r="F210">
            <v>4833.5</v>
          </cell>
        </row>
        <row r="220">
          <cell r="F220">
            <v>300</v>
          </cell>
        </row>
        <row r="221">
          <cell r="F221">
            <v>300</v>
          </cell>
        </row>
        <row r="222">
          <cell r="F222">
            <v>300</v>
          </cell>
        </row>
        <row r="226">
          <cell r="F226">
            <v>1492.8</v>
          </cell>
        </row>
        <row r="227">
          <cell r="F227">
            <v>127.8</v>
          </cell>
        </row>
        <row r="229">
          <cell r="F229">
            <v>127.8</v>
          </cell>
        </row>
        <row r="230">
          <cell r="F230">
            <v>127.8</v>
          </cell>
        </row>
        <row r="234">
          <cell r="F234">
            <v>1365</v>
          </cell>
        </row>
        <row r="235">
          <cell r="F235">
            <v>100</v>
          </cell>
        </row>
        <row r="236">
          <cell r="F236">
            <v>100</v>
          </cell>
        </row>
        <row r="237">
          <cell r="F237">
            <v>100</v>
          </cell>
        </row>
        <row r="241">
          <cell r="F241">
            <v>743</v>
          </cell>
        </row>
        <row r="242">
          <cell r="F242">
            <v>743</v>
          </cell>
        </row>
        <row r="243">
          <cell r="F243">
            <v>743</v>
          </cell>
        </row>
        <row r="254">
          <cell r="F254">
            <v>522</v>
          </cell>
        </row>
        <row r="255">
          <cell r="F255">
            <v>24</v>
          </cell>
        </row>
        <row r="256">
          <cell r="F256">
            <v>24</v>
          </cell>
        </row>
        <row r="257">
          <cell r="F257">
            <v>24</v>
          </cell>
        </row>
        <row r="261">
          <cell r="F261">
            <v>160</v>
          </cell>
        </row>
        <row r="262">
          <cell r="F262">
            <v>160</v>
          </cell>
        </row>
        <row r="263">
          <cell r="F263">
            <v>160</v>
          </cell>
        </row>
        <row r="270">
          <cell r="F270">
            <v>290</v>
          </cell>
        </row>
        <row r="271">
          <cell r="F271">
            <v>290</v>
          </cell>
        </row>
        <row r="272">
          <cell r="F272">
            <v>290</v>
          </cell>
        </row>
        <row r="291">
          <cell r="F291">
            <v>8636</v>
          </cell>
        </row>
        <row r="292">
          <cell r="F292">
            <v>5464</v>
          </cell>
        </row>
        <row r="293">
          <cell r="F293">
            <v>5464</v>
          </cell>
        </row>
        <row r="294">
          <cell r="F294">
            <v>5464</v>
          </cell>
        </row>
        <row r="295">
          <cell r="F295">
            <v>5464</v>
          </cell>
        </row>
        <row r="296">
          <cell r="F296">
            <v>5464</v>
          </cell>
        </row>
        <row r="303">
          <cell r="F303">
            <v>3172</v>
          </cell>
        </row>
        <row r="304">
          <cell r="F304">
            <v>3172</v>
          </cell>
        </row>
        <row r="305">
          <cell r="F305">
            <v>3172</v>
          </cell>
        </row>
        <row r="306">
          <cell r="F306">
            <v>3172</v>
          </cell>
        </row>
        <row r="307">
          <cell r="F307">
            <v>3172</v>
          </cell>
        </row>
        <row r="317">
          <cell r="F317">
            <v>13050.9</v>
          </cell>
        </row>
        <row r="318">
          <cell r="F318">
            <v>242.1</v>
          </cell>
        </row>
        <row r="319">
          <cell r="F319">
            <v>242.1</v>
          </cell>
        </row>
        <row r="320">
          <cell r="F320">
            <v>242.1</v>
          </cell>
        </row>
        <row r="321">
          <cell r="F321">
            <v>242.1</v>
          </cell>
        </row>
        <row r="325">
          <cell r="F325">
            <v>2145</v>
          </cell>
        </row>
        <row r="326">
          <cell r="F326">
            <v>2145</v>
          </cell>
        </row>
        <row r="327">
          <cell r="F327">
            <v>2145</v>
          </cell>
        </row>
        <row r="328">
          <cell r="F328">
            <v>2145</v>
          </cell>
        </row>
        <row r="332">
          <cell r="F332">
            <v>10663.8</v>
          </cell>
        </row>
        <row r="333">
          <cell r="F333">
            <v>6797.5</v>
          </cell>
        </row>
        <row r="334">
          <cell r="F334">
            <v>6797.5</v>
          </cell>
        </row>
        <row r="335">
          <cell r="F335">
            <v>6797.5</v>
          </cell>
        </row>
        <row r="339">
          <cell r="F339">
            <v>3866.3</v>
          </cell>
        </row>
        <row r="340">
          <cell r="F340">
            <v>3866.3</v>
          </cell>
        </row>
        <row r="341">
          <cell r="F341">
            <v>3866.3</v>
          </cell>
        </row>
        <row r="345">
          <cell r="F345">
            <v>12238.3</v>
          </cell>
        </row>
        <row r="346">
          <cell r="F346">
            <v>12238.3</v>
          </cell>
        </row>
        <row r="347">
          <cell r="F347">
            <v>12238.3</v>
          </cell>
        </row>
        <row r="348">
          <cell r="F348">
            <v>576</v>
          </cell>
        </row>
        <row r="349">
          <cell r="F349">
            <v>576</v>
          </cell>
        </row>
        <row r="350">
          <cell r="F350">
            <v>576</v>
          </cell>
        </row>
        <row r="357">
          <cell r="F357">
            <v>11662.3</v>
          </cell>
        </row>
        <row r="358">
          <cell r="F358">
            <v>9262.2999999999993</v>
          </cell>
        </row>
        <row r="359">
          <cell r="F359">
            <v>9262.2999999999993</v>
          </cell>
        </row>
        <row r="368">
          <cell r="F368">
            <v>2398</v>
          </cell>
        </row>
        <row r="369">
          <cell r="F369">
            <v>2398</v>
          </cell>
        </row>
        <row r="391">
          <cell r="F391">
            <v>4518.2</v>
          </cell>
        </row>
        <row r="392">
          <cell r="F392">
            <v>1980.5</v>
          </cell>
        </row>
        <row r="393">
          <cell r="F393">
            <v>1980.5</v>
          </cell>
        </row>
        <row r="394">
          <cell r="F394">
            <v>1980.5</v>
          </cell>
        </row>
        <row r="395">
          <cell r="F395">
            <v>1980.5</v>
          </cell>
        </row>
        <row r="399">
          <cell r="F399">
            <v>2537.6999999999998</v>
          </cell>
        </row>
        <row r="400">
          <cell r="F400">
            <v>2537.6999999999998</v>
          </cell>
        </row>
        <row r="401">
          <cell r="F401">
            <v>2537.6999999999998</v>
          </cell>
        </row>
        <row r="402">
          <cell r="F402">
            <v>2466</v>
          </cell>
        </row>
        <row r="403">
          <cell r="F403">
            <v>2466</v>
          </cell>
        </row>
        <row r="410">
          <cell r="F410">
            <v>70.699999999999989</v>
          </cell>
        </row>
        <row r="411">
          <cell r="F411">
            <v>70.699999999999989</v>
          </cell>
        </row>
        <row r="419">
          <cell r="F419">
            <v>1</v>
          </cell>
        </row>
        <row r="420">
          <cell r="F420">
            <v>1</v>
          </cell>
        </row>
        <row r="427">
          <cell r="F427">
            <v>87843.1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. БЮДЖ. РОС. 2019"/>
      <sheetName val="Бюджетная Роспись 2019_программ"/>
    </sheetNames>
    <sheetDataSet>
      <sheetData sheetId="0" refreshError="1"/>
      <sheetData sheetId="1" refreshError="1">
        <row r="10">
          <cell r="F10">
            <v>5277</v>
          </cell>
        </row>
        <row r="348">
          <cell r="F348">
            <v>24</v>
          </cell>
        </row>
        <row r="349">
          <cell r="F349">
            <v>24</v>
          </cell>
        </row>
        <row r="350">
          <cell r="F350">
            <v>24</v>
          </cell>
        </row>
        <row r="354">
          <cell r="F354">
            <v>24</v>
          </cell>
        </row>
        <row r="355">
          <cell r="F355">
            <v>24</v>
          </cell>
        </row>
        <row r="356">
          <cell r="F356">
            <v>24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илож.1 ДОХОДОВ 2019"/>
      <sheetName val="Прилож 2 функц 2019"/>
      <sheetName val="Прилож №3 ведомств."/>
      <sheetName val="Прил.№4 по разд подр. "/>
      <sheetName val="Прилож.5 Источники"/>
    </sheetNames>
    <sheetDataSet>
      <sheetData sheetId="0" refreshError="1"/>
      <sheetData sheetId="1">
        <row r="142">
          <cell r="E142">
            <v>2915</v>
          </cell>
        </row>
        <row r="174">
          <cell r="E174">
            <v>2</v>
          </cell>
        </row>
        <row r="175">
          <cell r="E175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67BC-F3D9-47F8-A7DC-9E0AA125D2A2}">
  <sheetPr>
    <tabColor rgb="FF00B050"/>
  </sheetPr>
  <dimension ref="A1:G74"/>
  <sheetViews>
    <sheetView view="pageBreakPreview" zoomScale="60" zoomScaleNormal="80" zoomScalePageLayoutView="80" workbookViewId="0">
      <pane ySplit="1" topLeftCell="A32" activePane="bottomLeft" state="frozen"/>
      <selection pane="bottomLeft" activeCell="D66" sqref="D66"/>
    </sheetView>
  </sheetViews>
  <sheetFormatPr defaultRowHeight="12.75" x14ac:dyDescent="0.2"/>
  <cols>
    <col min="1" max="1" width="17" style="190" customWidth="1"/>
    <col min="2" max="2" width="42.28515625" style="190" customWidth="1"/>
    <col min="3" max="3" width="96.7109375" style="190" customWidth="1"/>
    <col min="4" max="4" width="32.5703125" style="190" customWidth="1"/>
    <col min="5" max="5" width="24.42578125" style="190" customWidth="1"/>
    <col min="6" max="6" width="29.42578125" style="190" customWidth="1"/>
    <col min="7" max="7" width="0.140625" style="190" customWidth="1"/>
    <col min="8" max="16384" width="9.140625" style="190"/>
  </cols>
  <sheetData>
    <row r="1" spans="1:7" ht="26.25" x14ac:dyDescent="0.4">
      <c r="A1" s="349" t="s">
        <v>348</v>
      </c>
      <c r="B1" s="349"/>
      <c r="C1" s="349"/>
      <c r="D1" s="349"/>
      <c r="E1" s="349"/>
      <c r="F1" s="349"/>
      <c r="G1" s="220"/>
    </row>
    <row r="2" spans="1:7" ht="75" customHeight="1" x14ac:dyDescent="0.35">
      <c r="A2" s="348" t="s">
        <v>303</v>
      </c>
      <c r="B2" s="348"/>
      <c r="C2" s="348"/>
      <c r="D2" s="348"/>
      <c r="E2" s="348"/>
      <c r="F2" s="348"/>
      <c r="G2" s="220"/>
    </row>
    <row r="3" spans="1:7" ht="26.25" x14ac:dyDescent="0.4">
      <c r="A3" s="222"/>
      <c r="B3" s="221"/>
      <c r="C3" s="354"/>
      <c r="D3" s="354"/>
      <c r="E3" s="223"/>
      <c r="F3" s="360"/>
      <c r="G3" s="360"/>
    </row>
    <row r="4" spans="1:7" ht="26.25" x14ac:dyDescent="0.4">
      <c r="A4" s="222"/>
      <c r="B4" s="350" t="s">
        <v>279</v>
      </c>
      <c r="C4" s="350"/>
      <c r="D4" s="350"/>
      <c r="E4" s="350"/>
      <c r="F4" s="350"/>
      <c r="G4" s="220"/>
    </row>
    <row r="5" spans="1:7" ht="26.25" x14ac:dyDescent="0.4">
      <c r="A5" s="222"/>
      <c r="B5" s="221"/>
      <c r="C5" s="224"/>
      <c r="D5" s="225"/>
      <c r="E5" s="223"/>
      <c r="F5" s="219"/>
      <c r="G5" s="220"/>
    </row>
    <row r="6" spans="1:7" ht="26.25" x14ac:dyDescent="0.4">
      <c r="A6" s="221"/>
      <c r="B6" s="221"/>
      <c r="C6" s="223"/>
      <c r="D6" s="223"/>
      <c r="E6" s="223"/>
      <c r="F6" s="221"/>
      <c r="G6" s="220"/>
    </row>
    <row r="7" spans="1:7" ht="105" customHeight="1" x14ac:dyDescent="0.35">
      <c r="A7" s="362" t="s">
        <v>304</v>
      </c>
      <c r="B7" s="363"/>
      <c r="C7" s="363"/>
      <c r="D7" s="363"/>
      <c r="E7" s="363"/>
      <c r="F7" s="363"/>
      <c r="G7" s="220"/>
    </row>
    <row r="8" spans="1:7" ht="26.25" x14ac:dyDescent="0.4">
      <c r="A8" s="221"/>
      <c r="B8" s="361"/>
      <c r="C8" s="361"/>
      <c r="D8" s="220"/>
      <c r="E8" s="226"/>
      <c r="F8" s="227" t="s">
        <v>286</v>
      </c>
      <c r="G8" s="220"/>
    </row>
    <row r="9" spans="1:7" ht="26.25" x14ac:dyDescent="0.35">
      <c r="A9" s="359"/>
      <c r="B9" s="358"/>
      <c r="C9" s="357" t="s">
        <v>215</v>
      </c>
      <c r="D9" s="357" t="s">
        <v>288</v>
      </c>
      <c r="E9" s="355" t="s">
        <v>287</v>
      </c>
      <c r="F9" s="356"/>
      <c r="G9" s="220"/>
    </row>
    <row r="10" spans="1:7" ht="26.25" x14ac:dyDescent="0.35">
      <c r="A10" s="359"/>
      <c r="B10" s="358"/>
      <c r="C10" s="357"/>
      <c r="D10" s="357"/>
      <c r="E10" s="228" t="s">
        <v>299</v>
      </c>
      <c r="F10" s="276" t="s">
        <v>305</v>
      </c>
      <c r="G10" s="220"/>
    </row>
    <row r="11" spans="1:7" s="191" customFormat="1" ht="26.25" x14ac:dyDescent="0.4">
      <c r="A11" s="229">
        <v>1</v>
      </c>
      <c r="B11" s="229">
        <v>2</v>
      </c>
      <c r="C11" s="230">
        <v>3</v>
      </c>
      <c r="D11" s="231">
        <v>4</v>
      </c>
      <c r="E11" s="232">
        <v>6</v>
      </c>
      <c r="F11" s="233">
        <v>7</v>
      </c>
      <c r="G11" s="234"/>
    </row>
    <row r="12" spans="1:7" s="191" customFormat="1" ht="51" x14ac:dyDescent="0.4">
      <c r="A12" s="235" t="s">
        <v>237</v>
      </c>
      <c r="B12" s="236" t="s">
        <v>238</v>
      </c>
      <c r="C12" s="237" t="s">
        <v>239</v>
      </c>
      <c r="D12" s="256">
        <f>D13+D18+D23+D31</f>
        <v>21923</v>
      </c>
      <c r="E12" s="256">
        <f t="shared" ref="E12:F12" si="0">E13+E18+E23</f>
        <v>24178.6</v>
      </c>
      <c r="F12" s="256">
        <f t="shared" si="0"/>
        <v>26669.199999999997</v>
      </c>
      <c r="G12" s="238"/>
    </row>
    <row r="13" spans="1:7" s="191" customFormat="1" ht="51" x14ac:dyDescent="0.4">
      <c r="A13" s="239" t="s">
        <v>237</v>
      </c>
      <c r="B13" s="236" t="s">
        <v>353</v>
      </c>
      <c r="C13" s="237" t="s">
        <v>354</v>
      </c>
      <c r="D13" s="256">
        <f>D14</f>
        <v>20887</v>
      </c>
      <c r="E13" s="256">
        <f t="shared" ref="E13:F13" si="1">E14</f>
        <v>23110</v>
      </c>
      <c r="F13" s="256">
        <f t="shared" si="1"/>
        <v>25557</v>
      </c>
      <c r="G13" s="238"/>
    </row>
    <row r="14" spans="1:7" s="191" customFormat="1" ht="26.25" x14ac:dyDescent="0.4">
      <c r="A14" s="239" t="s">
        <v>237</v>
      </c>
      <c r="B14" s="236" t="s">
        <v>240</v>
      </c>
      <c r="C14" s="237" t="s">
        <v>241</v>
      </c>
      <c r="D14" s="243">
        <f>D15</f>
        <v>20887</v>
      </c>
      <c r="E14" s="243">
        <f t="shared" ref="E14:F14" si="2">E15</f>
        <v>23110</v>
      </c>
      <c r="F14" s="243">
        <f t="shared" si="2"/>
        <v>25557</v>
      </c>
      <c r="G14" s="238"/>
    </row>
    <row r="15" spans="1:7" s="191" customFormat="1" ht="348.75" x14ac:dyDescent="0.4">
      <c r="A15" s="240" t="s">
        <v>237</v>
      </c>
      <c r="B15" s="241" t="s">
        <v>243</v>
      </c>
      <c r="C15" s="292" t="s">
        <v>331</v>
      </c>
      <c r="D15" s="244">
        <f>D16+D17</f>
        <v>20887</v>
      </c>
      <c r="E15" s="244">
        <f>E16+E17</f>
        <v>23110</v>
      </c>
      <c r="F15" s="244">
        <f t="shared" ref="F15" si="3">F16+F17</f>
        <v>25557</v>
      </c>
      <c r="G15" s="238"/>
    </row>
    <row r="16" spans="1:7" s="191" customFormat="1" ht="348.75" x14ac:dyDescent="0.4">
      <c r="A16" s="240" t="s">
        <v>242</v>
      </c>
      <c r="B16" s="241" t="s">
        <v>355</v>
      </c>
      <c r="C16" s="292" t="s">
        <v>331</v>
      </c>
      <c r="D16" s="244">
        <f>20896-10</f>
        <v>20886</v>
      </c>
      <c r="E16" s="244">
        <v>23109</v>
      </c>
      <c r="F16" s="244">
        <v>25556</v>
      </c>
      <c r="G16" s="238"/>
    </row>
    <row r="17" spans="1:7" s="191" customFormat="1" ht="348.75" x14ac:dyDescent="0.4">
      <c r="A17" s="240" t="s">
        <v>242</v>
      </c>
      <c r="B17" s="241" t="s">
        <v>356</v>
      </c>
      <c r="C17" s="292" t="s">
        <v>331</v>
      </c>
      <c r="D17" s="244">
        <v>1</v>
      </c>
      <c r="E17" s="244">
        <v>1</v>
      </c>
      <c r="F17" s="244">
        <v>1</v>
      </c>
      <c r="G17" s="238"/>
    </row>
    <row r="18" spans="1:7" s="191" customFormat="1" ht="52.5" customHeight="1" x14ac:dyDescent="0.4">
      <c r="A18" s="239" t="s">
        <v>237</v>
      </c>
      <c r="B18" s="236" t="s">
        <v>313</v>
      </c>
      <c r="C18" s="285" t="str">
        <f>'[1]Реестр доходов с НДФЛ'!$D$14</f>
        <v>ДОХОДЫ ОТ ОКАЗАНИЯ ПЛАТНЫХ УСЛУГ  И КОМПЕНСАЦИИ ЗАТРАТ ГОСУДАРСТВА</v>
      </c>
      <c r="D18" s="244">
        <f>D19</f>
        <v>958.6</v>
      </c>
      <c r="E18" s="244">
        <f t="shared" ref="E18:F19" si="4">E19</f>
        <v>1041.5999999999999</v>
      </c>
      <c r="F18" s="244">
        <f t="shared" si="4"/>
        <v>1084.0999999999999</v>
      </c>
      <c r="G18" s="238"/>
    </row>
    <row r="19" spans="1:7" s="191" customFormat="1" ht="26.25" x14ac:dyDescent="0.4">
      <c r="A19" s="240" t="s">
        <v>237</v>
      </c>
      <c r="B19" s="241" t="s">
        <v>314</v>
      </c>
      <c r="C19" s="242" t="str">
        <f>'[1]Реестр доходов с НДФЛ'!$D$15</f>
        <v>Доходы от компенсации затрат государства</v>
      </c>
      <c r="D19" s="244">
        <f>D20</f>
        <v>958.6</v>
      </c>
      <c r="E19" s="244">
        <f t="shared" si="4"/>
        <v>1041.5999999999999</v>
      </c>
      <c r="F19" s="244">
        <f t="shared" si="4"/>
        <v>1084.0999999999999</v>
      </c>
      <c r="G19" s="238"/>
    </row>
    <row r="20" spans="1:7" s="191" customFormat="1" ht="26.25" x14ac:dyDescent="0.4">
      <c r="A20" s="240" t="s">
        <v>237</v>
      </c>
      <c r="B20" s="241" t="s">
        <v>315</v>
      </c>
      <c r="C20" s="287" t="s">
        <v>357</v>
      </c>
      <c r="D20" s="244">
        <f>D21</f>
        <v>958.6</v>
      </c>
      <c r="E20" s="244">
        <f t="shared" ref="E20:F20" si="5">E21</f>
        <v>1041.5999999999999</v>
      </c>
      <c r="F20" s="244">
        <f t="shared" si="5"/>
        <v>1084.0999999999999</v>
      </c>
      <c r="G20" s="238"/>
    </row>
    <row r="21" spans="1:7" s="191" customFormat="1" ht="52.5" customHeight="1" x14ac:dyDescent="0.4">
      <c r="A21" s="240" t="s">
        <v>237</v>
      </c>
      <c r="B21" s="241" t="s">
        <v>316</v>
      </c>
      <c r="C21" s="287" t="str">
        <f>'[1]Реестр доходов с НДФЛ'!$D$17</f>
        <v>Прочие доходы от компенсации затрат бюджетов внутригородских муниципальных образований городов федерального значения</v>
      </c>
      <c r="D21" s="244">
        <f>D22</f>
        <v>958.6</v>
      </c>
      <c r="E21" s="244">
        <f t="shared" ref="E21:F21" si="6">E22</f>
        <v>1041.5999999999999</v>
      </c>
      <c r="F21" s="244">
        <f t="shared" si="6"/>
        <v>1084.0999999999999</v>
      </c>
      <c r="G21" s="238"/>
    </row>
    <row r="22" spans="1:7" s="191" customFormat="1" ht="117.75" customHeight="1" x14ac:dyDescent="0.4">
      <c r="A22" s="240" t="s">
        <v>318</v>
      </c>
      <c r="B22" s="241" t="s">
        <v>358</v>
      </c>
      <c r="C22" s="288" t="str">
        <f>'[1]Реестр доходов с НДФЛ'!$D$18</f>
        <v>Средства, составляющие восстановительную стоимость зеленых насаждений общего пользования местного значения и подлежащие зачислению в бюджеты внутригородских муниципальных образований Санкт-Петербурга в соответствии с законодательством Санкт-Петербурга</v>
      </c>
      <c r="D22" s="244">
        <v>958.6</v>
      </c>
      <c r="E22" s="244">
        <f>'[1]Реестр доходов с НДФЛ'!$K$18</f>
        <v>1041.5999999999999</v>
      </c>
      <c r="F22" s="244">
        <f>'[1]Реестр доходов с НДФЛ'!$L$18</f>
        <v>1084.0999999999999</v>
      </c>
      <c r="G22" s="238"/>
    </row>
    <row r="23" spans="1:7" s="191" customFormat="1" ht="45.75" customHeight="1" x14ac:dyDescent="0.4">
      <c r="A23" s="239" t="s">
        <v>237</v>
      </c>
      <c r="B23" s="236" t="s">
        <v>319</v>
      </c>
      <c r="C23" s="285" t="str">
        <f>'[1]Реестр доходов с НДФЛ'!$D$20</f>
        <v>ШТРАФЫ, САНКЦИИ, ВОЗМЕЩЕНИЕ УЩЕРБА</v>
      </c>
      <c r="D23" s="243">
        <f>D24+D27</f>
        <v>67.400000000000006</v>
      </c>
      <c r="E23" s="243">
        <f t="shared" ref="E23:F23" si="7">E24+E27</f>
        <v>27</v>
      </c>
      <c r="F23" s="243">
        <f t="shared" si="7"/>
        <v>28.1</v>
      </c>
      <c r="G23" s="238"/>
    </row>
    <row r="24" spans="1:7" s="191" customFormat="1" ht="51.75" customHeight="1" x14ac:dyDescent="0.4">
      <c r="A24" s="240" t="s">
        <v>237</v>
      </c>
      <c r="B24" s="241" t="s">
        <v>320</v>
      </c>
      <c r="C24" s="288" t="str">
        <f>'[1]Реестр доходов с НДФЛ'!$D$24</f>
        <v>Административные штрафы, установленные законами субъектов Российской Федерации об административных правонарушениях</v>
      </c>
      <c r="D24" s="244">
        <f>D25</f>
        <v>50</v>
      </c>
      <c r="E24" s="244">
        <f t="shared" ref="E24:F24" si="8">E25</f>
        <v>20.8</v>
      </c>
      <c r="F24" s="244">
        <f t="shared" si="8"/>
        <v>21.6</v>
      </c>
      <c r="G24" s="238"/>
    </row>
    <row r="25" spans="1:7" s="191" customFormat="1" ht="51.75" customHeight="1" x14ac:dyDescent="0.4">
      <c r="A25" s="240" t="s">
        <v>237</v>
      </c>
      <c r="B25" s="241" t="s">
        <v>321</v>
      </c>
      <c r="C25" s="288" t="str">
        <f>'[1]Реестр доходов с НДФЛ'!$D$25</f>
        <v>Административные штрафы, установленные законами субъектов Российской Федерации об административных правонарушениях</v>
      </c>
      <c r="D25" s="244">
        <f>D26</f>
        <v>50</v>
      </c>
      <c r="E25" s="244">
        <f t="shared" ref="E25:F25" si="9">E26</f>
        <v>20.8</v>
      </c>
      <c r="F25" s="244">
        <f t="shared" si="9"/>
        <v>21.6</v>
      </c>
      <c r="G25" s="238"/>
    </row>
    <row r="26" spans="1:7" s="191" customFormat="1" ht="155.25" customHeight="1" x14ac:dyDescent="0.4">
      <c r="A26" s="240" t="s">
        <v>317</v>
      </c>
      <c r="B26" s="241" t="s">
        <v>322</v>
      </c>
      <c r="C26" s="287" t="str">
        <f>'[1]Реестр доходов с НДФЛ'!$D$26</f>
        <v>Административные штрафы, установленные Законом Санкт-Петербурга от 12.05.2010 № 273-70 «Об административных правонарушениях в Санкт-Петербурге» за административные правонарушения, протоколы по которым составлены уполномоченными должностными лицами органов местного самоуправления в Санкт-Петербурге, по нормативу отчислений 50 процентов от сумм, подлежащих зачислению в бюджет Санкт-Петербурга по соответствующему муниципальному образованию, за исключением административных штрафов, установленных в главе 3 указанного Закона Санкт-Петербурга.</v>
      </c>
      <c r="D26" s="244">
        <f>'[1]Реестр доходов с НДФЛ'!$J$26</f>
        <v>50</v>
      </c>
      <c r="E26" s="244">
        <f>'[1]Реестр доходов с НДФЛ'!$K$26</f>
        <v>20.8</v>
      </c>
      <c r="F26" s="244">
        <f>'[1]Реестр доходов с НДФЛ'!$L$26</f>
        <v>21.6</v>
      </c>
      <c r="G26" s="238"/>
    </row>
    <row r="27" spans="1:7" s="191" customFormat="1" ht="39.75" customHeight="1" x14ac:dyDescent="0.4">
      <c r="A27" s="239" t="s">
        <v>237</v>
      </c>
      <c r="B27" s="236" t="s">
        <v>323</v>
      </c>
      <c r="C27" s="290" t="str">
        <f>'[1]Реестр доходов с НДФЛ'!$D$33</f>
        <v>Платежи в целях возмещения причиненного ущерба</v>
      </c>
      <c r="D27" s="243">
        <f>D28</f>
        <v>17.399999999999999</v>
      </c>
      <c r="E27" s="243">
        <f t="shared" ref="E27:F27" si="10">E28</f>
        <v>6.2</v>
      </c>
      <c r="F27" s="243">
        <f t="shared" si="10"/>
        <v>6.5</v>
      </c>
      <c r="G27" s="238"/>
    </row>
    <row r="28" spans="1:7" s="191" customFormat="1" ht="59.25" customHeight="1" x14ac:dyDescent="0.4">
      <c r="A28" s="240" t="s">
        <v>237</v>
      </c>
      <c r="B28" s="241" t="s">
        <v>324</v>
      </c>
      <c r="C28" s="289" t="str">
        <f>'[1]Реестр доходов с НДФЛ'!$D$34</f>
        <v>Денежные взыскания (штрафы) за нарушение законодательства Санкт-Петербурга, поступающие в счет погашения задолженности, образовавшейся до 1 января 2020 года, подлежащие зачислению в бюджеты муниципальных образований по нормативам, действующим до 1 января 2020 года</v>
      </c>
      <c r="D28" s="244">
        <f>D29</f>
        <v>17.399999999999999</v>
      </c>
      <c r="E28" s="244">
        <f t="shared" ref="E28:F28" si="11">E29</f>
        <v>6.2</v>
      </c>
      <c r="F28" s="244">
        <f t="shared" si="11"/>
        <v>6.5</v>
      </c>
      <c r="G28" s="238"/>
    </row>
    <row r="29" spans="1:7" s="191" customFormat="1" ht="87.75" customHeight="1" x14ac:dyDescent="0.4">
      <c r="A29" s="240" t="s">
        <v>237</v>
      </c>
      <c r="B29" s="241" t="s">
        <v>325</v>
      </c>
      <c r="C29" s="289" t="str">
        <f>'[1]Реестр доходов с НДФЛ'!$D$35</f>
        <v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году"</v>
      </c>
      <c r="D29" s="244">
        <f>D30</f>
        <v>17.399999999999999</v>
      </c>
      <c r="E29" s="244">
        <f t="shared" ref="E29:F29" si="12">E30</f>
        <v>6.2</v>
      </c>
      <c r="F29" s="244">
        <f t="shared" si="12"/>
        <v>6.5</v>
      </c>
      <c r="G29" s="238"/>
    </row>
    <row r="30" spans="1:7" s="191" customFormat="1" ht="117.75" customHeight="1" x14ac:dyDescent="0.4">
      <c r="A30" s="240" t="s">
        <v>242</v>
      </c>
      <c r="B30" s="241" t="s">
        <v>326</v>
      </c>
      <c r="C30" s="286" t="str">
        <f>'[1]Реестр доходов с НДФЛ'!$D$36</f>
        <v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внутригородских муниципальных образований городов федерального значения,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v>
      </c>
      <c r="D30" s="244">
        <f>'[1]Реестр доходов с НДФЛ'!$J$36</f>
        <v>17.399999999999999</v>
      </c>
      <c r="E30" s="244">
        <f>'[1]Реестр доходов с НДФЛ'!$K$36</f>
        <v>6.2</v>
      </c>
      <c r="F30" s="244">
        <f>'[1]Реестр доходов с НДФЛ'!$L$36</f>
        <v>6.5</v>
      </c>
      <c r="G30" s="238"/>
    </row>
    <row r="31" spans="1:7" s="191" customFormat="1" ht="54" customHeight="1" x14ac:dyDescent="0.4">
      <c r="A31" s="239" t="s">
        <v>237</v>
      </c>
      <c r="B31" s="236" t="s">
        <v>360</v>
      </c>
      <c r="C31" s="237" t="s">
        <v>361</v>
      </c>
      <c r="D31" s="243">
        <f>D32</f>
        <v>10</v>
      </c>
      <c r="E31" s="243">
        <v>0</v>
      </c>
      <c r="F31" s="243">
        <v>0</v>
      </c>
      <c r="G31" s="238"/>
    </row>
    <row r="32" spans="1:7" s="191" customFormat="1" ht="63.75" customHeight="1" x14ac:dyDescent="0.4">
      <c r="A32" s="240" t="s">
        <v>237</v>
      </c>
      <c r="B32" s="241" t="s">
        <v>362</v>
      </c>
      <c r="C32" s="242" t="s">
        <v>361</v>
      </c>
      <c r="D32" s="244">
        <f>D33</f>
        <v>10</v>
      </c>
      <c r="E32" s="244">
        <v>0</v>
      </c>
      <c r="F32" s="244">
        <v>0</v>
      </c>
      <c r="G32" s="238"/>
    </row>
    <row r="33" spans="1:7" s="191" customFormat="1" ht="120.75" customHeight="1" x14ac:dyDescent="0.4">
      <c r="A33" s="240" t="s">
        <v>244</v>
      </c>
      <c r="B33" s="241" t="s">
        <v>363</v>
      </c>
      <c r="C33" s="347" t="s">
        <v>359</v>
      </c>
      <c r="D33" s="244">
        <v>10</v>
      </c>
      <c r="E33" s="244">
        <v>0</v>
      </c>
      <c r="F33" s="244">
        <v>0</v>
      </c>
      <c r="G33" s="238"/>
    </row>
    <row r="34" spans="1:7" s="191" customFormat="1" ht="76.5" x14ac:dyDescent="0.4">
      <c r="A34" s="239" t="s">
        <v>237</v>
      </c>
      <c r="B34" s="245" t="s">
        <v>245</v>
      </c>
      <c r="C34" s="237" t="s">
        <v>246</v>
      </c>
      <c r="D34" s="243">
        <f>D35+D40</f>
        <v>131153.20000000001</v>
      </c>
      <c r="E34" s="243">
        <f>E40+E35</f>
        <v>110742.20000000001</v>
      </c>
      <c r="F34" s="243">
        <f>F40+F35</f>
        <v>99604.299999999988</v>
      </c>
      <c r="G34" s="238"/>
    </row>
    <row r="35" spans="1:7" s="191" customFormat="1" ht="51" x14ac:dyDescent="0.4">
      <c r="A35" s="239" t="s">
        <v>237</v>
      </c>
      <c r="B35" s="245" t="s">
        <v>247</v>
      </c>
      <c r="C35" s="237" t="s">
        <v>248</v>
      </c>
      <c r="D35" s="243">
        <f>D37+D38</f>
        <v>112121.3</v>
      </c>
      <c r="E35" s="243">
        <f t="shared" ref="E35:F35" si="13">E37</f>
        <v>90918.8</v>
      </c>
      <c r="F35" s="243">
        <f t="shared" si="13"/>
        <v>78972.2</v>
      </c>
      <c r="G35" s="238"/>
    </row>
    <row r="36" spans="1:7" s="191" customFormat="1" ht="51" x14ac:dyDescent="0.4">
      <c r="A36" s="239" t="s">
        <v>237</v>
      </c>
      <c r="B36" s="245" t="s">
        <v>249</v>
      </c>
      <c r="C36" s="237" t="s">
        <v>250</v>
      </c>
      <c r="D36" s="243">
        <f>D37</f>
        <v>96587.6</v>
      </c>
      <c r="E36" s="257">
        <f>E37</f>
        <v>90918.8</v>
      </c>
      <c r="F36" s="257">
        <f>F37</f>
        <v>78972.2</v>
      </c>
      <c r="G36" s="238"/>
    </row>
    <row r="37" spans="1:7" s="191" customFormat="1" ht="105" x14ac:dyDescent="0.4">
      <c r="A37" s="240" t="s">
        <v>244</v>
      </c>
      <c r="B37" s="246" t="s">
        <v>251</v>
      </c>
      <c r="C37" s="242" t="s">
        <v>252</v>
      </c>
      <c r="D37" s="244">
        <f>'[1]Реестр доходов с НДФЛ'!$J$53</f>
        <v>96587.6</v>
      </c>
      <c r="E37" s="244">
        <f>'[1]Реестр доходов с НДФЛ'!$K$53</f>
        <v>90918.8</v>
      </c>
      <c r="F37" s="244">
        <f>'[1]Реестр доходов с НДФЛ'!$L$53</f>
        <v>78972.2</v>
      </c>
      <c r="G37" s="238"/>
    </row>
    <row r="38" spans="1:7" s="191" customFormat="1" ht="51" x14ac:dyDescent="0.4">
      <c r="A38" s="240" t="s">
        <v>237</v>
      </c>
      <c r="B38" s="245" t="str">
        <f>'[1]Реестр доходов с НДФЛ'!$C$54</f>
        <v>2 02 15002 00 0000 150</v>
      </c>
      <c r="C38" s="237" t="str">
        <f>'[1]Реестр доходов с НДФЛ'!$D$54</f>
        <v>Дотации бюджетам на поддержку мер по обеспечению сбалансированности бюдже тов</v>
      </c>
      <c r="D38" s="243">
        <f>D39</f>
        <v>15533.699999999999</v>
      </c>
      <c r="E38" s="243">
        <f t="shared" ref="E38:F38" si="14">E39</f>
        <v>0</v>
      </c>
      <c r="F38" s="243">
        <f t="shared" si="14"/>
        <v>0</v>
      </c>
      <c r="G38" s="238"/>
    </row>
    <row r="39" spans="1:7" s="191" customFormat="1" ht="103.5" customHeight="1" x14ac:dyDescent="0.4">
      <c r="A39" s="240" t="s">
        <v>244</v>
      </c>
      <c r="B39" s="246" t="str">
        <f>'[1]Реестр доходов с НДФЛ'!$C$55</f>
        <v>2 02 15002 03 0000 150</v>
      </c>
      <c r="C39" s="242" t="str">
        <f>'[1]Реестр доходов с НДФЛ'!$D$55</f>
        <v>Дотации бюджетам внутригородских муни ципальных образований городов федеральн ого значения на поддержку мер по обеспече нию сбалансированности бюджетов</v>
      </c>
      <c r="D39" s="244">
        <f>15417.4+116.3</f>
        <v>15533.699999999999</v>
      </c>
      <c r="E39" s="244">
        <v>0</v>
      </c>
      <c r="F39" s="244">
        <v>0</v>
      </c>
      <c r="G39" s="238"/>
    </row>
    <row r="40" spans="1:7" s="191" customFormat="1" ht="72" customHeight="1" x14ac:dyDescent="0.2">
      <c r="A40" s="239" t="s">
        <v>237</v>
      </c>
      <c r="B40" s="245" t="s">
        <v>253</v>
      </c>
      <c r="C40" s="237" t="s">
        <v>254</v>
      </c>
      <c r="D40" s="243">
        <f>D41+D45</f>
        <v>19031.900000000001</v>
      </c>
      <c r="E40" s="243">
        <f t="shared" ref="E40:F40" si="15">E41+E45</f>
        <v>19823.400000000001</v>
      </c>
      <c r="F40" s="243">
        <f t="shared" si="15"/>
        <v>20632.099999999999</v>
      </c>
      <c r="G40" s="245" t="s">
        <v>255</v>
      </c>
    </row>
    <row r="41" spans="1:7" s="191" customFormat="1" ht="77.25" customHeight="1" x14ac:dyDescent="0.2">
      <c r="A41" s="239" t="s">
        <v>237</v>
      </c>
      <c r="B41" s="245" t="s">
        <v>256</v>
      </c>
      <c r="C41" s="237" t="s">
        <v>257</v>
      </c>
      <c r="D41" s="243">
        <f>D42</f>
        <v>4756.1000000000004</v>
      </c>
      <c r="E41" s="243">
        <f t="shared" ref="E41:F41" si="16">E42</f>
        <v>4953.5</v>
      </c>
      <c r="F41" s="243">
        <f t="shared" si="16"/>
        <v>5155.5999999999995</v>
      </c>
      <c r="G41" s="245" t="s">
        <v>258</v>
      </c>
    </row>
    <row r="42" spans="1:7" s="191" customFormat="1" ht="106.5" customHeight="1" x14ac:dyDescent="0.2">
      <c r="A42" s="239" t="s">
        <v>237</v>
      </c>
      <c r="B42" s="245" t="s">
        <v>259</v>
      </c>
      <c r="C42" s="237" t="s">
        <v>260</v>
      </c>
      <c r="D42" s="243">
        <f>D43+D44</f>
        <v>4756.1000000000004</v>
      </c>
      <c r="E42" s="243">
        <f t="shared" ref="E42:F42" si="17">E43+E44</f>
        <v>4953.5</v>
      </c>
      <c r="F42" s="243">
        <f t="shared" si="17"/>
        <v>5155.5999999999995</v>
      </c>
      <c r="G42" s="245" t="s">
        <v>261</v>
      </c>
    </row>
    <row r="43" spans="1:7" s="191" customFormat="1" ht="142.5" customHeight="1" x14ac:dyDescent="0.2">
      <c r="A43" s="240" t="s">
        <v>244</v>
      </c>
      <c r="B43" s="246" t="s">
        <v>262</v>
      </c>
      <c r="C43" s="242" t="s">
        <v>263</v>
      </c>
      <c r="D43" s="244">
        <f>'[1]Реестр доходов с НДФЛ'!$J$62</f>
        <v>4746</v>
      </c>
      <c r="E43" s="244">
        <f>'[1]Реестр доходов с НДФЛ'!$K$62</f>
        <v>4943</v>
      </c>
      <c r="F43" s="244">
        <f>'[1]Реестр доходов с НДФЛ'!$L$62</f>
        <v>5144.7</v>
      </c>
      <c r="G43" s="246" t="s">
        <v>264</v>
      </c>
    </row>
    <row r="44" spans="1:7" s="191" customFormat="1" ht="201" customHeight="1" x14ac:dyDescent="0.2">
      <c r="A44" s="240" t="s">
        <v>244</v>
      </c>
      <c r="B44" s="246" t="s">
        <v>265</v>
      </c>
      <c r="C44" s="242" t="s">
        <v>266</v>
      </c>
      <c r="D44" s="244">
        <f>'[1]Реестр доходов с НДФЛ'!$J$63</f>
        <v>10.1</v>
      </c>
      <c r="E44" s="244">
        <f>'[1]Реестр доходов с НДФЛ'!$K$63</f>
        <v>10.5</v>
      </c>
      <c r="F44" s="244">
        <f>'[1]Реестр доходов с НДФЛ'!$L$63</f>
        <v>10.9</v>
      </c>
      <c r="G44" s="246" t="s">
        <v>267</v>
      </c>
    </row>
    <row r="45" spans="1:7" s="192" customFormat="1" ht="124.5" customHeight="1" x14ac:dyDescent="0.25">
      <c r="A45" s="239" t="s">
        <v>237</v>
      </c>
      <c r="B45" s="245" t="s">
        <v>268</v>
      </c>
      <c r="C45" s="237" t="s">
        <v>284</v>
      </c>
      <c r="D45" s="243">
        <f>D46</f>
        <v>14275.8</v>
      </c>
      <c r="E45" s="243">
        <f t="shared" ref="E45:F45" si="18">E46</f>
        <v>14869.9</v>
      </c>
      <c r="F45" s="243">
        <f t="shared" si="18"/>
        <v>15476.5</v>
      </c>
      <c r="G45" s="245" t="s">
        <v>269</v>
      </c>
    </row>
    <row r="46" spans="1:7" s="192" customFormat="1" ht="168.75" customHeight="1" x14ac:dyDescent="0.4">
      <c r="A46" s="239" t="s">
        <v>237</v>
      </c>
      <c r="B46" s="245" t="s">
        <v>270</v>
      </c>
      <c r="C46" s="247" t="s">
        <v>285</v>
      </c>
      <c r="D46" s="243">
        <f>D47+D48</f>
        <v>14275.8</v>
      </c>
      <c r="E46" s="243">
        <f t="shared" ref="E46:F46" si="19">E47+E48</f>
        <v>14869.9</v>
      </c>
      <c r="F46" s="243">
        <f t="shared" si="19"/>
        <v>15476.5</v>
      </c>
      <c r="G46" s="245" t="s">
        <v>271</v>
      </c>
    </row>
    <row r="47" spans="1:7" s="192" customFormat="1" ht="95.25" customHeight="1" x14ac:dyDescent="0.25">
      <c r="A47" s="240" t="s">
        <v>244</v>
      </c>
      <c r="B47" s="246" t="s">
        <v>272</v>
      </c>
      <c r="C47" s="242" t="s">
        <v>273</v>
      </c>
      <c r="D47" s="244">
        <f>'[1]Реестр доходов с НДФЛ'!$J$66</f>
        <v>7929.9</v>
      </c>
      <c r="E47" s="258">
        <f>'[1]Реестр доходов с НДФЛ'!$K$66</f>
        <v>8259.7999999999993</v>
      </c>
      <c r="F47" s="258">
        <f>'[1]Реестр доходов с НДФЛ'!$L$66</f>
        <v>8596.8000000000011</v>
      </c>
      <c r="G47" s="246" t="s">
        <v>274</v>
      </c>
    </row>
    <row r="48" spans="1:7" s="192" customFormat="1" ht="97.5" customHeight="1" x14ac:dyDescent="0.25">
      <c r="A48" s="240" t="s">
        <v>244</v>
      </c>
      <c r="B48" s="246" t="s">
        <v>275</v>
      </c>
      <c r="C48" s="248" t="s">
        <v>276</v>
      </c>
      <c r="D48" s="259">
        <f>'[1]Реестр доходов с НДФЛ'!$J$67</f>
        <v>6345.9</v>
      </c>
      <c r="E48" s="258">
        <f>'[1]Реестр доходов с НДФЛ'!$K$67</f>
        <v>6610.1</v>
      </c>
      <c r="F48" s="258">
        <f>'[1]Реестр доходов с НДФЛ'!$L$67</f>
        <v>6879.7</v>
      </c>
      <c r="G48" s="246" t="s">
        <v>277</v>
      </c>
    </row>
    <row r="49" spans="1:7" s="191" customFormat="1" ht="26.25" x14ac:dyDescent="0.4">
      <c r="A49" s="249"/>
      <c r="B49" s="249"/>
      <c r="C49" s="250" t="s">
        <v>278</v>
      </c>
      <c r="D49" s="260">
        <f>D12+D34</f>
        <v>153076.20000000001</v>
      </c>
      <c r="E49" s="260">
        <f t="shared" ref="E49:F49" si="20">E12+E34</f>
        <v>134920.80000000002</v>
      </c>
      <c r="F49" s="260">
        <f t="shared" si="20"/>
        <v>126273.49999999999</v>
      </c>
      <c r="G49" s="238"/>
    </row>
    <row r="50" spans="1:7" ht="25.5" hidden="1" x14ac:dyDescent="0.35">
      <c r="A50" s="351"/>
      <c r="B50" s="351"/>
      <c r="C50" s="351"/>
      <c r="D50" s="251"/>
      <c r="E50" s="252"/>
      <c r="F50" s="252"/>
      <c r="G50" s="253"/>
    </row>
    <row r="51" spans="1:7" ht="26.25" hidden="1" x14ac:dyDescent="0.4">
      <c r="A51" s="352"/>
      <c r="B51" s="352"/>
      <c r="C51" s="352"/>
      <c r="D51" s="219"/>
      <c r="E51" s="221"/>
      <c r="F51" s="221"/>
      <c r="G51" s="255"/>
    </row>
    <row r="52" spans="1:7" ht="26.25" hidden="1" x14ac:dyDescent="0.4">
      <c r="A52" s="254"/>
      <c r="B52" s="254"/>
      <c r="C52" s="254"/>
      <c r="D52" s="219"/>
      <c r="E52" s="221"/>
      <c r="F52" s="221"/>
      <c r="G52" s="255"/>
    </row>
    <row r="53" spans="1:7" ht="26.25" hidden="1" x14ac:dyDescent="0.4">
      <c r="A53" s="353"/>
      <c r="B53" s="353"/>
      <c r="C53" s="353"/>
      <c r="D53" s="219"/>
      <c r="E53" s="221"/>
      <c r="F53" s="221"/>
      <c r="G53" s="255"/>
    </row>
    <row r="54" spans="1:7" ht="18" x14ac:dyDescent="0.25">
      <c r="C54" s="193"/>
      <c r="D54" s="193"/>
      <c r="E54" s="194"/>
      <c r="F54" s="194"/>
      <c r="G54" s="195"/>
    </row>
    <row r="55" spans="1:7" ht="18" x14ac:dyDescent="0.25">
      <c r="C55" s="193"/>
      <c r="D55" s="193"/>
      <c r="E55" s="195"/>
      <c r="F55" s="195"/>
      <c r="G55" s="195"/>
    </row>
    <row r="56" spans="1:7" ht="18" x14ac:dyDescent="0.25">
      <c r="C56" s="193"/>
      <c r="D56" s="193"/>
      <c r="E56" s="196"/>
      <c r="F56" s="196"/>
      <c r="G56" s="195"/>
    </row>
    <row r="57" spans="1:7" ht="15.75" x14ac:dyDescent="0.2">
      <c r="C57" s="193"/>
      <c r="D57" s="193"/>
    </row>
    <row r="58" spans="1:7" ht="15.75" x14ac:dyDescent="0.25">
      <c r="C58" s="193"/>
      <c r="D58" s="193"/>
      <c r="G58" s="197"/>
    </row>
    <row r="59" spans="1:7" ht="15.75" x14ac:dyDescent="0.2">
      <c r="C59" s="193"/>
      <c r="D59" s="193"/>
    </row>
    <row r="60" spans="1:7" ht="15.75" x14ac:dyDescent="0.2">
      <c r="C60" s="193"/>
      <c r="D60" s="193"/>
    </row>
    <row r="61" spans="1:7" ht="15.75" x14ac:dyDescent="0.2">
      <c r="C61" s="193"/>
      <c r="D61" s="193"/>
    </row>
    <row r="62" spans="1:7" ht="15.75" x14ac:dyDescent="0.2">
      <c r="C62" s="193"/>
      <c r="D62" s="193"/>
    </row>
    <row r="63" spans="1:7" ht="15.75" x14ac:dyDescent="0.2">
      <c r="C63" s="193"/>
      <c r="D63" s="193"/>
    </row>
    <row r="64" spans="1:7" ht="15.75" x14ac:dyDescent="0.2">
      <c r="C64" s="193"/>
      <c r="D64" s="193"/>
    </row>
    <row r="65" spans="3:4" ht="15.75" x14ac:dyDescent="0.2">
      <c r="C65" s="193"/>
      <c r="D65" s="193"/>
    </row>
    <row r="66" spans="3:4" ht="15.75" x14ac:dyDescent="0.2">
      <c r="C66" s="193"/>
      <c r="D66" s="193"/>
    </row>
    <row r="67" spans="3:4" ht="15.75" x14ac:dyDescent="0.2">
      <c r="C67" s="193"/>
      <c r="D67" s="193"/>
    </row>
    <row r="68" spans="3:4" ht="15.75" x14ac:dyDescent="0.2">
      <c r="C68" s="193"/>
      <c r="D68" s="193"/>
    </row>
    <row r="69" spans="3:4" ht="15.75" x14ac:dyDescent="0.2">
      <c r="C69" s="193"/>
      <c r="D69" s="193"/>
    </row>
    <row r="70" spans="3:4" ht="15.75" x14ac:dyDescent="0.2">
      <c r="C70" s="193"/>
      <c r="D70" s="193"/>
    </row>
    <row r="71" spans="3:4" ht="15.75" x14ac:dyDescent="0.2">
      <c r="C71" s="193"/>
      <c r="D71" s="193"/>
    </row>
    <row r="72" spans="3:4" ht="15.75" x14ac:dyDescent="0.2">
      <c r="C72" s="193"/>
      <c r="D72" s="193"/>
    </row>
    <row r="73" spans="3:4" ht="15.75" x14ac:dyDescent="0.2">
      <c r="C73" s="193"/>
      <c r="D73" s="193"/>
    </row>
    <row r="74" spans="3:4" ht="15.75" x14ac:dyDescent="0.2">
      <c r="C74" s="193"/>
      <c r="D74" s="193"/>
    </row>
  </sheetData>
  <mergeCells count="14">
    <mergeCell ref="A2:F2"/>
    <mergeCell ref="A1:F1"/>
    <mergeCell ref="B4:F4"/>
    <mergeCell ref="A50:C51"/>
    <mergeCell ref="A53:C53"/>
    <mergeCell ref="C3:D3"/>
    <mergeCell ref="E9:F9"/>
    <mergeCell ref="D9:D10"/>
    <mergeCell ref="C9:C10"/>
    <mergeCell ref="B9:B10"/>
    <mergeCell ref="A9:A10"/>
    <mergeCell ref="F3:G3"/>
    <mergeCell ref="B8:C8"/>
    <mergeCell ref="A7:F7"/>
  </mergeCells>
  <pageMargins left="0.78740157480314965" right="0.27559055118110237" top="0.59055118110236227" bottom="0.39370078740157483" header="0.51181102362204722" footer="0.51181102362204722"/>
  <pageSetup paperSize="9" scale="3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32"/>
  <sheetViews>
    <sheetView tabSelected="1" view="pageBreakPreview" topLeftCell="B182" zoomScale="90" zoomScaleNormal="90" zoomScaleSheetLayoutView="90" zoomScalePageLayoutView="140" workbookViewId="0">
      <selection activeCell="E192" sqref="E192"/>
    </sheetView>
  </sheetViews>
  <sheetFormatPr defaultRowHeight="12.75" x14ac:dyDescent="0.2"/>
  <cols>
    <col min="1" max="1" width="73.85546875" style="1" customWidth="1"/>
    <col min="2" max="2" width="12.85546875" style="1" customWidth="1"/>
    <col min="3" max="3" width="17.28515625" style="1" customWidth="1"/>
    <col min="4" max="4" width="12.85546875" style="1" customWidth="1"/>
    <col min="5" max="5" width="20.7109375" style="1" customWidth="1"/>
    <col min="6" max="6" width="16.140625" style="1" customWidth="1"/>
    <col min="7" max="7" width="18.42578125" style="1" customWidth="1"/>
    <col min="8" max="8" width="13.85546875" style="1" customWidth="1"/>
    <col min="9" max="16384" width="9.140625" style="1"/>
  </cols>
  <sheetData>
    <row r="1" spans="1:7" ht="18.75" x14ac:dyDescent="0.3">
      <c r="A1" s="374" t="s">
        <v>349</v>
      </c>
      <c r="B1" s="374"/>
      <c r="C1" s="374"/>
      <c r="D1" s="374"/>
      <c r="E1" s="374"/>
      <c r="F1" s="374"/>
      <c r="G1" s="374"/>
    </row>
    <row r="2" spans="1:7" ht="36.75" customHeight="1" x14ac:dyDescent="0.3">
      <c r="A2" s="375" t="str">
        <f>'Прилож.1 ДОХОДОВ 2026'!A2:F2</f>
        <v>"О бюджете внутригородского  муниципального образования города федерального значения Санкт-Петербурга муниципальный округ Автово на 2026 год и на плановый период 2027-2028 годов"</v>
      </c>
      <c r="B2" s="376"/>
      <c r="C2" s="376"/>
      <c r="D2" s="376"/>
      <c r="E2" s="376"/>
      <c r="F2" s="376"/>
      <c r="G2" s="376"/>
    </row>
    <row r="3" spans="1:7" ht="15" x14ac:dyDescent="0.25">
      <c r="A3" s="2"/>
    </row>
    <row r="4" spans="1:7" ht="18.75" x14ac:dyDescent="0.3">
      <c r="A4" s="377" t="s">
        <v>279</v>
      </c>
      <c r="B4" s="377"/>
      <c r="C4" s="377"/>
      <c r="D4" s="377"/>
      <c r="E4" s="377"/>
      <c r="F4" s="377"/>
      <c r="G4" s="377"/>
    </row>
    <row r="6" spans="1:7" x14ac:dyDescent="0.2">
      <c r="A6" s="373" t="s">
        <v>306</v>
      </c>
      <c r="B6" s="373"/>
      <c r="C6" s="373"/>
      <c r="D6" s="373"/>
      <c r="E6" s="373"/>
      <c r="F6" s="373"/>
      <c r="G6" s="373"/>
    </row>
    <row r="7" spans="1:7" ht="61.5" customHeight="1" x14ac:dyDescent="0.2">
      <c r="A7" s="373"/>
      <c r="B7" s="373"/>
      <c r="C7" s="373"/>
      <c r="D7" s="373"/>
      <c r="E7" s="373"/>
      <c r="F7" s="373"/>
      <c r="G7" s="373"/>
    </row>
    <row r="10" spans="1:7" ht="36.75" customHeight="1" x14ac:dyDescent="0.3">
      <c r="A10" s="372" t="s">
        <v>329</v>
      </c>
      <c r="B10" s="372"/>
      <c r="C10" s="372"/>
      <c r="D10" s="372"/>
      <c r="E10" s="372"/>
    </row>
    <row r="11" spans="1:7" ht="7.5" customHeight="1" x14ac:dyDescent="0.2">
      <c r="A11" s="367"/>
      <c r="B11" s="367"/>
      <c r="C11" s="367"/>
    </row>
    <row r="12" spans="1:7" ht="15" x14ac:dyDescent="0.2">
      <c r="A12" s="368" t="s">
        <v>3</v>
      </c>
      <c r="B12" s="369" t="s">
        <v>4</v>
      </c>
      <c r="C12" s="369" t="s">
        <v>5</v>
      </c>
      <c r="D12" s="370" t="s">
        <v>170</v>
      </c>
      <c r="E12" s="369" t="s">
        <v>307</v>
      </c>
      <c r="F12" s="364" t="s">
        <v>287</v>
      </c>
      <c r="G12" s="365"/>
    </row>
    <row r="13" spans="1:7" ht="49.5" customHeight="1" x14ac:dyDescent="0.2">
      <c r="A13" s="368"/>
      <c r="B13" s="369"/>
      <c r="C13" s="369"/>
      <c r="D13" s="371"/>
      <c r="E13" s="369"/>
      <c r="F13" s="200" t="s">
        <v>299</v>
      </c>
      <c r="G13" s="201" t="s">
        <v>305</v>
      </c>
    </row>
    <row r="14" spans="1:7" ht="18.75" x14ac:dyDescent="0.3">
      <c r="A14" s="3" t="s">
        <v>6</v>
      </c>
      <c r="B14" s="44" t="s">
        <v>135</v>
      </c>
      <c r="C14" s="19"/>
      <c r="D14" s="20"/>
      <c r="E14" s="204">
        <f>E15+E30+E46+E50+E19+E187</f>
        <v>59517.399999999994</v>
      </c>
      <c r="F14" s="204">
        <f>F15+F30+F46+F50+F19</f>
        <v>43895.1</v>
      </c>
      <c r="G14" s="204">
        <f>G15+G30+G46+G50+G19</f>
        <v>45970.000000000007</v>
      </c>
    </row>
    <row r="15" spans="1:7" ht="42" customHeight="1" x14ac:dyDescent="0.3">
      <c r="A15" s="18" t="s">
        <v>8</v>
      </c>
      <c r="B15" s="44" t="s">
        <v>11</v>
      </c>
      <c r="C15" s="19"/>
      <c r="D15" s="20"/>
      <c r="E15" s="204">
        <f>E16</f>
        <v>3911.5</v>
      </c>
      <c r="F15" s="204">
        <f t="shared" ref="F15:G15" si="0">F16</f>
        <v>3437.8</v>
      </c>
      <c r="G15" s="204">
        <f t="shared" si="0"/>
        <v>3578.1</v>
      </c>
    </row>
    <row r="16" spans="1:7" ht="18.75" x14ac:dyDescent="0.3">
      <c r="A16" s="21" t="s">
        <v>10</v>
      </c>
      <c r="B16" s="7" t="s">
        <v>11</v>
      </c>
      <c r="C16" s="7" t="s">
        <v>12</v>
      </c>
      <c r="D16" s="8"/>
      <c r="E16" s="206">
        <f>E17</f>
        <v>3911.5</v>
      </c>
      <c r="F16" s="206">
        <f t="shared" ref="F16:G16" si="1">F17</f>
        <v>3437.8</v>
      </c>
      <c r="G16" s="206">
        <f t="shared" si="1"/>
        <v>3578.1</v>
      </c>
    </row>
    <row r="17" spans="1:8" ht="79.5" customHeight="1" x14ac:dyDescent="0.3">
      <c r="A17" s="11" t="s">
        <v>13</v>
      </c>
      <c r="B17" s="7" t="s">
        <v>11</v>
      </c>
      <c r="C17" s="7" t="s">
        <v>12</v>
      </c>
      <c r="D17" s="8">
        <v>100</v>
      </c>
      <c r="E17" s="206">
        <f>E18</f>
        <v>3911.5</v>
      </c>
      <c r="F17" s="206">
        <f t="shared" ref="F17:G17" si="2">F18</f>
        <v>3437.8</v>
      </c>
      <c r="G17" s="206">
        <f t="shared" si="2"/>
        <v>3578.1</v>
      </c>
    </row>
    <row r="18" spans="1:8" ht="37.5" x14ac:dyDescent="0.3">
      <c r="A18" s="11" t="s">
        <v>14</v>
      </c>
      <c r="B18" s="7" t="s">
        <v>11</v>
      </c>
      <c r="C18" s="7" t="s">
        <v>12</v>
      </c>
      <c r="D18" s="8">
        <v>120</v>
      </c>
      <c r="E18" s="206">
        <f>[2]СВОД.БР2026_проект!$E$15</f>
        <v>3911.5</v>
      </c>
      <c r="F18" s="206">
        <f>[2]СВОД.БР2026_проект!$F$15</f>
        <v>3437.8</v>
      </c>
      <c r="G18" s="206">
        <f>[2]СВОД.БР2026_проект!$G$15</f>
        <v>3578.1</v>
      </c>
      <c r="H18" s="156"/>
    </row>
    <row r="19" spans="1:8" ht="59.25" customHeight="1" x14ac:dyDescent="0.3">
      <c r="A19" s="22" t="s">
        <v>16</v>
      </c>
      <c r="B19" s="19" t="s">
        <v>17</v>
      </c>
      <c r="C19" s="19"/>
      <c r="D19" s="20"/>
      <c r="E19" s="204">
        <f>E20+E23</f>
        <v>9134.0000000000018</v>
      </c>
      <c r="F19" s="204">
        <f t="shared" ref="F19:G19" si="3">F20+F23</f>
        <v>8714.0000000000018</v>
      </c>
      <c r="G19" s="204">
        <f t="shared" si="3"/>
        <v>9373.4000000000015</v>
      </c>
    </row>
    <row r="20" spans="1:8" ht="37.5" x14ac:dyDescent="0.3">
      <c r="A20" s="14" t="s">
        <v>18</v>
      </c>
      <c r="B20" s="7" t="s">
        <v>17</v>
      </c>
      <c r="C20" s="7" t="s">
        <v>19</v>
      </c>
      <c r="D20" s="8"/>
      <c r="E20" s="206">
        <f>E21</f>
        <v>397.7</v>
      </c>
      <c r="F20" s="206">
        <f t="shared" ref="F20:G20" si="4">F21</f>
        <v>414.2</v>
      </c>
      <c r="G20" s="206">
        <f t="shared" si="4"/>
        <v>431.1</v>
      </c>
    </row>
    <row r="21" spans="1:8" ht="75" x14ac:dyDescent="0.3">
      <c r="A21" s="11" t="s">
        <v>13</v>
      </c>
      <c r="B21" s="7" t="s">
        <v>17</v>
      </c>
      <c r="C21" s="7" t="s">
        <v>19</v>
      </c>
      <c r="D21" s="8">
        <v>100</v>
      </c>
      <c r="E21" s="206">
        <f>E22</f>
        <v>397.7</v>
      </c>
      <c r="F21" s="206">
        <f t="shared" ref="F21:G21" si="5">F22</f>
        <v>414.2</v>
      </c>
      <c r="G21" s="206">
        <f t="shared" si="5"/>
        <v>431.1</v>
      </c>
    </row>
    <row r="22" spans="1:8" ht="37.5" x14ac:dyDescent="0.3">
      <c r="A22" s="17" t="s">
        <v>14</v>
      </c>
      <c r="B22" s="7" t="s">
        <v>17</v>
      </c>
      <c r="C22" s="7" t="s">
        <v>19</v>
      </c>
      <c r="D22" s="8">
        <v>120</v>
      </c>
      <c r="E22" s="206">
        <f>[2]СВОД.БР2026_проект!$E$21</f>
        <v>397.7</v>
      </c>
      <c r="F22" s="205">
        <f>[2]СВОД.БР2026_проект!$F$21</f>
        <v>414.2</v>
      </c>
      <c r="G22" s="205">
        <f>[2]СВОД.БР2026_проект!$G$21</f>
        <v>431.1</v>
      </c>
    </row>
    <row r="23" spans="1:8" ht="37.5" x14ac:dyDescent="0.3">
      <c r="A23" s="18" t="s">
        <v>20</v>
      </c>
      <c r="B23" s="19" t="s">
        <v>17</v>
      </c>
      <c r="C23" s="19" t="s">
        <v>21</v>
      </c>
      <c r="D23" s="20"/>
      <c r="E23" s="204">
        <f>E24+E26+E28</f>
        <v>8736.3000000000011</v>
      </c>
      <c r="F23" s="204">
        <f t="shared" ref="F23:G23" si="6">F24+F26+F28</f>
        <v>8299.8000000000011</v>
      </c>
      <c r="G23" s="204">
        <f t="shared" si="6"/>
        <v>8942.3000000000011</v>
      </c>
    </row>
    <row r="24" spans="1:8" ht="75" x14ac:dyDescent="0.3">
      <c r="A24" s="11" t="s">
        <v>13</v>
      </c>
      <c r="B24" s="7" t="s">
        <v>17</v>
      </c>
      <c r="C24" s="7" t="s">
        <v>21</v>
      </c>
      <c r="D24" s="8">
        <v>100</v>
      </c>
      <c r="E24" s="206">
        <f>E25</f>
        <v>5094.1000000000004</v>
      </c>
      <c r="F24" s="206">
        <f t="shared" ref="F24:G24" si="7">F25</f>
        <v>4752.2</v>
      </c>
      <c r="G24" s="206">
        <f t="shared" si="7"/>
        <v>4946</v>
      </c>
    </row>
    <row r="25" spans="1:8" ht="37.5" x14ac:dyDescent="0.3">
      <c r="A25" s="17" t="s">
        <v>14</v>
      </c>
      <c r="B25" s="7" t="s">
        <v>17</v>
      </c>
      <c r="C25" s="7" t="s">
        <v>21</v>
      </c>
      <c r="D25" s="8">
        <v>120</v>
      </c>
      <c r="E25" s="206">
        <f>[2]СВОД.БР2026_проект!$E$25</f>
        <v>5094.1000000000004</v>
      </c>
      <c r="F25" s="205">
        <f>[2]СВОД.БР2026_проект!$F$25</f>
        <v>4752.2</v>
      </c>
      <c r="G25" s="205">
        <f>[2]СВОД.БР2026_проект!$G$25</f>
        <v>4946</v>
      </c>
    </row>
    <row r="26" spans="1:8" ht="37.5" x14ac:dyDescent="0.3">
      <c r="A26" s="11" t="s">
        <v>22</v>
      </c>
      <c r="B26" s="7" t="s">
        <v>17</v>
      </c>
      <c r="C26" s="7" t="s">
        <v>21</v>
      </c>
      <c r="D26" s="8">
        <v>200</v>
      </c>
      <c r="E26" s="206">
        <f>E27</f>
        <v>3634</v>
      </c>
      <c r="F26" s="206">
        <f t="shared" ref="F26:G26" si="8">F27</f>
        <v>3539.5</v>
      </c>
      <c r="G26" s="206">
        <f t="shared" si="8"/>
        <v>3988.2</v>
      </c>
    </row>
    <row r="27" spans="1:8" ht="37.5" x14ac:dyDescent="0.3">
      <c r="A27" s="17" t="s">
        <v>23</v>
      </c>
      <c r="B27" s="7" t="s">
        <v>17</v>
      </c>
      <c r="C27" s="7" t="s">
        <v>21</v>
      </c>
      <c r="D27" s="8">
        <v>240</v>
      </c>
      <c r="E27" s="206">
        <v>3634</v>
      </c>
      <c r="F27" s="205">
        <v>3539.5</v>
      </c>
      <c r="G27" s="205">
        <v>3988.2</v>
      </c>
    </row>
    <row r="28" spans="1:8" ht="18.75" x14ac:dyDescent="0.3">
      <c r="A28" s="21" t="s">
        <v>24</v>
      </c>
      <c r="B28" s="7" t="s">
        <v>17</v>
      </c>
      <c r="C28" s="7" t="s">
        <v>21</v>
      </c>
      <c r="D28" s="8">
        <v>800</v>
      </c>
      <c r="E28" s="206">
        <f>E29</f>
        <v>8.1999999999999993</v>
      </c>
      <c r="F28" s="206">
        <f t="shared" ref="F28:G28" si="9">F29</f>
        <v>8.1</v>
      </c>
      <c r="G28" s="206">
        <f t="shared" si="9"/>
        <v>8.1</v>
      </c>
    </row>
    <row r="29" spans="1:8" ht="22.5" customHeight="1" x14ac:dyDescent="0.3">
      <c r="A29" s="21" t="s">
        <v>25</v>
      </c>
      <c r="B29" s="7" t="s">
        <v>17</v>
      </c>
      <c r="C29" s="7" t="s">
        <v>21</v>
      </c>
      <c r="D29" s="8">
        <v>850</v>
      </c>
      <c r="E29" s="206">
        <v>8.1999999999999993</v>
      </c>
      <c r="F29" s="206">
        <v>8.1</v>
      </c>
      <c r="G29" s="206">
        <v>8.1</v>
      </c>
    </row>
    <row r="30" spans="1:8" ht="58.5" customHeight="1" x14ac:dyDescent="0.3">
      <c r="A30" s="22" t="s">
        <v>333</v>
      </c>
      <c r="B30" s="19" t="s">
        <v>29</v>
      </c>
      <c r="C30" s="19"/>
      <c r="D30" s="20"/>
      <c r="E30" s="204">
        <f>+E31+E39+E41</f>
        <v>30496.399999999998</v>
      </c>
      <c r="F30" s="204">
        <f t="shared" ref="F30:G30" si="10">+F31+F39+F41</f>
        <v>31176.799999999999</v>
      </c>
      <c r="G30" s="204">
        <f t="shared" si="10"/>
        <v>32443.600000000002</v>
      </c>
    </row>
    <row r="31" spans="1:8" ht="56.25" x14ac:dyDescent="0.3">
      <c r="A31" s="22" t="s">
        <v>31</v>
      </c>
      <c r="B31" s="19" t="s">
        <v>29</v>
      </c>
      <c r="C31" s="19" t="s">
        <v>32</v>
      </c>
      <c r="D31" s="20"/>
      <c r="E31" s="204">
        <f>E32+E34+E36</f>
        <v>23711.899999999998</v>
      </c>
      <c r="F31" s="204">
        <f t="shared" ref="F31:G31" si="11">F32+F34+F36</f>
        <v>24110.5</v>
      </c>
      <c r="G31" s="204">
        <f t="shared" si="11"/>
        <v>25088</v>
      </c>
    </row>
    <row r="32" spans="1:8" ht="75" x14ac:dyDescent="0.3">
      <c r="A32" s="11" t="s">
        <v>13</v>
      </c>
      <c r="B32" s="7" t="s">
        <v>29</v>
      </c>
      <c r="C32" s="7" t="s">
        <v>32</v>
      </c>
      <c r="D32" s="8">
        <v>100</v>
      </c>
      <c r="E32" s="206">
        <f>E33</f>
        <v>22013.699999999997</v>
      </c>
      <c r="F32" s="206">
        <f t="shared" ref="F32:G32" si="12">F33</f>
        <v>22547.599999999999</v>
      </c>
      <c r="G32" s="206">
        <f t="shared" si="12"/>
        <v>23467.5</v>
      </c>
    </row>
    <row r="33" spans="1:7" ht="37.5" x14ac:dyDescent="0.3">
      <c r="A33" s="17" t="s">
        <v>14</v>
      </c>
      <c r="B33" s="7" t="s">
        <v>29</v>
      </c>
      <c r="C33" s="7" t="s">
        <v>32</v>
      </c>
      <c r="D33" s="8">
        <v>120</v>
      </c>
      <c r="E33" s="206">
        <f>[2]СВОД.БР2026_проект!$E$51</f>
        <v>22013.699999999997</v>
      </c>
      <c r="F33" s="205">
        <f>[2]СВОД.БР2026_проект!$F$51</f>
        <v>22547.599999999999</v>
      </c>
      <c r="G33" s="205">
        <f>[2]СВОД.БР2026_проект!$G$51</f>
        <v>23467.5</v>
      </c>
    </row>
    <row r="34" spans="1:7" ht="37.5" x14ac:dyDescent="0.3">
      <c r="A34" s="11" t="s">
        <v>22</v>
      </c>
      <c r="B34" s="7" t="s">
        <v>29</v>
      </c>
      <c r="C34" s="7" t="s">
        <v>32</v>
      </c>
      <c r="D34" s="8">
        <v>200</v>
      </c>
      <c r="E34" s="206">
        <f>E35</f>
        <v>1513.2</v>
      </c>
      <c r="F34" s="206">
        <f>F35</f>
        <v>1562.9</v>
      </c>
      <c r="G34" s="206">
        <f>G35</f>
        <v>1620.5</v>
      </c>
    </row>
    <row r="35" spans="1:7" ht="37.5" x14ac:dyDescent="0.3">
      <c r="A35" s="17" t="s">
        <v>23</v>
      </c>
      <c r="B35" s="7" t="s">
        <v>29</v>
      </c>
      <c r="C35" s="7" t="s">
        <v>32</v>
      </c>
      <c r="D35" s="8">
        <v>240</v>
      </c>
      <c r="E35" s="206">
        <v>1513.2</v>
      </c>
      <c r="F35" s="205">
        <v>1562.9</v>
      </c>
      <c r="G35" s="205">
        <v>1620.5</v>
      </c>
    </row>
    <row r="36" spans="1:7" ht="18.75" x14ac:dyDescent="0.3">
      <c r="A36" s="21" t="s">
        <v>24</v>
      </c>
      <c r="B36" s="7" t="s">
        <v>29</v>
      </c>
      <c r="C36" s="7" t="s">
        <v>32</v>
      </c>
      <c r="D36" s="8">
        <v>800</v>
      </c>
      <c r="E36" s="206">
        <f>E37</f>
        <v>185</v>
      </c>
      <c r="F36" s="206">
        <f t="shared" ref="F36:G36" si="13">F37</f>
        <v>0</v>
      </c>
      <c r="G36" s="206">
        <f t="shared" si="13"/>
        <v>0</v>
      </c>
    </row>
    <row r="37" spans="1:7" ht="18.75" x14ac:dyDescent="0.3">
      <c r="A37" s="21" t="s">
        <v>25</v>
      </c>
      <c r="B37" s="7" t="s">
        <v>29</v>
      </c>
      <c r="C37" s="7" t="s">
        <v>32</v>
      </c>
      <c r="D37" s="8">
        <v>850</v>
      </c>
      <c r="E37" s="206">
        <v>185</v>
      </c>
      <c r="F37" s="205">
        <v>0</v>
      </c>
      <c r="G37" s="205">
        <v>0</v>
      </c>
    </row>
    <row r="38" spans="1:7" ht="56.25" x14ac:dyDescent="0.3">
      <c r="A38" s="151" t="s">
        <v>171</v>
      </c>
      <c r="B38" s="19" t="s">
        <v>29</v>
      </c>
      <c r="C38" s="32" t="s">
        <v>300</v>
      </c>
      <c r="D38" s="8"/>
      <c r="E38" s="204">
        <f>E39</f>
        <v>2038.5</v>
      </c>
      <c r="F38" s="204">
        <f t="shared" ref="F38:G38" si="14">F39</f>
        <v>2123.3000000000002</v>
      </c>
      <c r="G38" s="204">
        <f t="shared" si="14"/>
        <v>2210.9</v>
      </c>
    </row>
    <row r="39" spans="1:7" ht="75" x14ac:dyDescent="0.3">
      <c r="A39" s="11" t="s">
        <v>13</v>
      </c>
      <c r="B39" s="39" t="s">
        <v>29</v>
      </c>
      <c r="C39" s="39" t="s">
        <v>300</v>
      </c>
      <c r="D39" s="40">
        <v>100</v>
      </c>
      <c r="E39" s="155">
        <f>E40</f>
        <v>2038.5</v>
      </c>
      <c r="F39" s="155">
        <f t="shared" ref="F39:G39" si="15">F40</f>
        <v>2123.3000000000002</v>
      </c>
      <c r="G39" s="155">
        <f t="shared" si="15"/>
        <v>2210.9</v>
      </c>
    </row>
    <row r="40" spans="1:7" ht="37.5" x14ac:dyDescent="0.3">
      <c r="A40" s="11" t="s">
        <v>14</v>
      </c>
      <c r="B40" s="39" t="s">
        <v>29</v>
      </c>
      <c r="C40" s="39" t="s">
        <v>300</v>
      </c>
      <c r="D40" s="40">
        <v>120</v>
      </c>
      <c r="E40" s="155">
        <f>[2]СВОД.БР2026_проект!$E$63</f>
        <v>2038.5</v>
      </c>
      <c r="F40" s="205">
        <f>[2]СВОД.БР2026_проект!$F$63</f>
        <v>2123.3000000000002</v>
      </c>
      <c r="G40" s="205">
        <f>[2]СВОД.БР2026_проект!$G$63</f>
        <v>2210.9</v>
      </c>
    </row>
    <row r="41" spans="1:7" ht="75" x14ac:dyDescent="0.3">
      <c r="A41" s="151" t="s">
        <v>35</v>
      </c>
      <c r="B41" s="158" t="s">
        <v>29</v>
      </c>
      <c r="C41" s="158" t="s">
        <v>36</v>
      </c>
      <c r="D41" s="24"/>
      <c r="E41" s="207">
        <f>E42+E44</f>
        <v>4746</v>
      </c>
      <c r="F41" s="207">
        <f t="shared" ref="F41:G41" si="16">F42+F44</f>
        <v>4943</v>
      </c>
      <c r="G41" s="207">
        <f t="shared" si="16"/>
        <v>5144.7</v>
      </c>
    </row>
    <row r="42" spans="1:7" ht="75" x14ac:dyDescent="0.3">
      <c r="A42" s="97" t="s">
        <v>13</v>
      </c>
      <c r="B42" s="7" t="s">
        <v>29</v>
      </c>
      <c r="C42" s="7" t="s">
        <v>36</v>
      </c>
      <c r="D42" s="25">
        <v>100</v>
      </c>
      <c r="E42" s="208">
        <f>E43</f>
        <v>4562.3</v>
      </c>
      <c r="F42" s="208">
        <f t="shared" ref="F42:G42" si="17">F43</f>
        <v>4752.2</v>
      </c>
      <c r="G42" s="208">
        <f t="shared" si="17"/>
        <v>4946</v>
      </c>
    </row>
    <row r="43" spans="1:7" ht="37.5" x14ac:dyDescent="0.3">
      <c r="A43" s="17" t="s">
        <v>14</v>
      </c>
      <c r="B43" s="7" t="s">
        <v>29</v>
      </c>
      <c r="C43" s="7" t="s">
        <v>36</v>
      </c>
      <c r="D43" s="25">
        <v>120</v>
      </c>
      <c r="E43" s="208">
        <f>[2]СВОД.БР2026_проект!$E$68</f>
        <v>4562.3</v>
      </c>
      <c r="F43" s="205">
        <f>[2]СВОД.БР2026_проект!$F$68</f>
        <v>4752.2</v>
      </c>
      <c r="G43" s="205">
        <f>[2]СВОД.БР2026_проект!$G$68</f>
        <v>4946</v>
      </c>
    </row>
    <row r="44" spans="1:7" ht="37.5" x14ac:dyDescent="0.3">
      <c r="A44" s="11" t="s">
        <v>22</v>
      </c>
      <c r="B44" s="7" t="s">
        <v>29</v>
      </c>
      <c r="C44" s="7" t="s">
        <v>36</v>
      </c>
      <c r="D44" s="25">
        <v>200</v>
      </c>
      <c r="E44" s="208">
        <f>E45</f>
        <v>183.7</v>
      </c>
      <c r="F44" s="208">
        <f t="shared" ref="F44:G44" si="18">F45</f>
        <v>190.8</v>
      </c>
      <c r="G44" s="208">
        <f t="shared" si="18"/>
        <v>198.7</v>
      </c>
    </row>
    <row r="45" spans="1:7" ht="37.5" x14ac:dyDescent="0.3">
      <c r="A45" s="26" t="s">
        <v>23</v>
      </c>
      <c r="B45" s="7" t="s">
        <v>29</v>
      </c>
      <c r="C45" s="7" t="s">
        <v>36</v>
      </c>
      <c r="D45" s="25">
        <v>240</v>
      </c>
      <c r="E45" s="208">
        <f>[2]СВОД.БР2026_проект!$E$72</f>
        <v>183.7</v>
      </c>
      <c r="F45" s="208">
        <f>[2]СВОД.БР2026_проект!$F$72</f>
        <v>190.8</v>
      </c>
      <c r="G45" s="208">
        <f>[2]СВОД.БР2026_проект!$G$72</f>
        <v>198.7</v>
      </c>
    </row>
    <row r="46" spans="1:7" ht="18.75" x14ac:dyDescent="0.3">
      <c r="A46" s="3" t="s">
        <v>37</v>
      </c>
      <c r="B46" s="19" t="s">
        <v>40</v>
      </c>
      <c r="C46" s="19"/>
      <c r="D46" s="20"/>
      <c r="E46" s="204">
        <f>E47</f>
        <v>30</v>
      </c>
      <c r="F46" s="204">
        <f t="shared" ref="F46:G46" si="19">F47</f>
        <v>30</v>
      </c>
      <c r="G46" s="204">
        <f t="shared" si="19"/>
        <v>30</v>
      </c>
    </row>
    <row r="47" spans="1:7" ht="18.75" x14ac:dyDescent="0.3">
      <c r="A47" s="21" t="s">
        <v>39</v>
      </c>
      <c r="B47" s="7" t="s">
        <v>40</v>
      </c>
      <c r="C47" s="7" t="s">
        <v>41</v>
      </c>
      <c r="D47" s="27"/>
      <c r="E47" s="206">
        <f>E48</f>
        <v>30</v>
      </c>
      <c r="F47" s="206">
        <f t="shared" ref="F47:G47" si="20">F48</f>
        <v>30</v>
      </c>
      <c r="G47" s="206">
        <f t="shared" si="20"/>
        <v>30</v>
      </c>
    </row>
    <row r="48" spans="1:7" ht="18.75" x14ac:dyDescent="0.3">
      <c r="A48" s="21" t="s">
        <v>24</v>
      </c>
      <c r="B48" s="7" t="s">
        <v>40</v>
      </c>
      <c r="C48" s="7" t="s">
        <v>41</v>
      </c>
      <c r="D48" s="28">
        <v>800</v>
      </c>
      <c r="E48" s="206">
        <f>E49</f>
        <v>30</v>
      </c>
      <c r="F48" s="206">
        <f t="shared" ref="F48:G48" si="21">F49</f>
        <v>30</v>
      </c>
      <c r="G48" s="206">
        <f t="shared" si="21"/>
        <v>30</v>
      </c>
    </row>
    <row r="49" spans="1:7" ht="18.75" x14ac:dyDescent="0.3">
      <c r="A49" s="21" t="s">
        <v>42</v>
      </c>
      <c r="B49" s="7" t="s">
        <v>40</v>
      </c>
      <c r="C49" s="7" t="s">
        <v>41</v>
      </c>
      <c r="D49" s="28">
        <v>870</v>
      </c>
      <c r="E49" s="206">
        <v>30</v>
      </c>
      <c r="F49" s="205">
        <v>30</v>
      </c>
      <c r="G49" s="205">
        <v>30</v>
      </c>
    </row>
    <row r="50" spans="1:7" ht="18.75" x14ac:dyDescent="0.3">
      <c r="A50" s="3" t="s">
        <v>43</v>
      </c>
      <c r="B50" s="19" t="s">
        <v>46</v>
      </c>
      <c r="C50" s="7"/>
      <c r="D50" s="28"/>
      <c r="E50" s="204">
        <f>E51+E57+E60+E63+E54</f>
        <v>528.1</v>
      </c>
      <c r="F50" s="204">
        <f>F51+F57+F60+F63</f>
        <v>536.5</v>
      </c>
      <c r="G50" s="204">
        <f>G51+G57+G60+G63</f>
        <v>544.9</v>
      </c>
    </row>
    <row r="51" spans="1:7" ht="56.25" x14ac:dyDescent="0.3">
      <c r="A51" s="22" t="s">
        <v>45</v>
      </c>
      <c r="B51" s="19" t="s">
        <v>46</v>
      </c>
      <c r="C51" s="19" t="s">
        <v>47</v>
      </c>
      <c r="D51" s="28"/>
      <c r="E51" s="204">
        <f>E52</f>
        <v>228</v>
      </c>
      <c r="F51" s="204">
        <f t="shared" ref="F51:G51" si="22">F52</f>
        <v>228</v>
      </c>
      <c r="G51" s="204">
        <f t="shared" si="22"/>
        <v>228</v>
      </c>
    </row>
    <row r="52" spans="1:7" ht="18.75" x14ac:dyDescent="0.3">
      <c r="A52" s="21" t="s">
        <v>24</v>
      </c>
      <c r="B52" s="7" t="s">
        <v>46</v>
      </c>
      <c r="C52" s="7" t="s">
        <v>47</v>
      </c>
      <c r="D52" s="8">
        <v>800</v>
      </c>
      <c r="E52" s="206">
        <f>E53</f>
        <v>228</v>
      </c>
      <c r="F52" s="206">
        <f t="shared" ref="F52:G52" si="23">F53</f>
        <v>228</v>
      </c>
      <c r="G52" s="206">
        <f t="shared" si="23"/>
        <v>228</v>
      </c>
    </row>
    <row r="53" spans="1:7" ht="18.75" x14ac:dyDescent="0.3">
      <c r="A53" s="21" t="s">
        <v>48</v>
      </c>
      <c r="B53" s="7" t="s">
        <v>46</v>
      </c>
      <c r="C53" s="7" t="s">
        <v>47</v>
      </c>
      <c r="D53" s="8">
        <v>850</v>
      </c>
      <c r="E53" s="206">
        <f>[2]СВОД.БР2026_проект!$E$40</f>
        <v>228</v>
      </c>
      <c r="F53" s="205">
        <f>[2]СВОД.БР2026_проект!$F$40</f>
        <v>228</v>
      </c>
      <c r="G53" s="205">
        <f>[2]СВОД.БР2026_проект!$G$40</f>
        <v>228</v>
      </c>
    </row>
    <row r="54" spans="1:7" ht="75" hidden="1" x14ac:dyDescent="0.3">
      <c r="A54" s="22" t="s">
        <v>302</v>
      </c>
      <c r="B54" s="7" t="s">
        <v>46</v>
      </c>
      <c r="C54" s="32" t="s">
        <v>301</v>
      </c>
      <c r="D54" s="8"/>
      <c r="E54" s="204">
        <f>E55</f>
        <v>0</v>
      </c>
      <c r="F54" s="205"/>
      <c r="G54" s="205"/>
    </row>
    <row r="55" spans="1:7" ht="18.75" hidden="1" x14ac:dyDescent="0.3">
      <c r="A55" s="21" t="s">
        <v>24</v>
      </c>
      <c r="B55" s="7" t="s">
        <v>46</v>
      </c>
      <c r="C55" s="39" t="s">
        <v>301</v>
      </c>
      <c r="D55" s="8">
        <v>800</v>
      </c>
      <c r="E55" s="206"/>
      <c r="F55" s="205"/>
      <c r="G55" s="205"/>
    </row>
    <row r="56" spans="1:7" ht="18.75" hidden="1" x14ac:dyDescent="0.3">
      <c r="A56" s="21" t="s">
        <v>48</v>
      </c>
      <c r="B56" s="7" t="s">
        <v>46</v>
      </c>
      <c r="C56" s="39" t="s">
        <v>301</v>
      </c>
      <c r="D56" s="8">
        <v>850</v>
      </c>
      <c r="E56" s="206"/>
      <c r="F56" s="205"/>
      <c r="G56" s="205"/>
    </row>
    <row r="57" spans="1:7" ht="117" customHeight="1" x14ac:dyDescent="0.3">
      <c r="A57" s="159" t="s">
        <v>157</v>
      </c>
      <c r="B57" s="32" t="s">
        <v>46</v>
      </c>
      <c r="C57" s="32" t="s">
        <v>158</v>
      </c>
      <c r="D57" s="62"/>
      <c r="E57" s="154">
        <f>E58</f>
        <v>100</v>
      </c>
      <c r="F57" s="154">
        <f t="shared" ref="F57:G57" si="24">F58</f>
        <v>100</v>
      </c>
      <c r="G57" s="154">
        <f t="shared" si="24"/>
        <v>100</v>
      </c>
    </row>
    <row r="58" spans="1:7" ht="18.75" x14ac:dyDescent="0.3">
      <c r="A58" s="47" t="s">
        <v>24</v>
      </c>
      <c r="B58" s="39" t="s">
        <v>46</v>
      </c>
      <c r="C58" s="39" t="s">
        <v>158</v>
      </c>
      <c r="D58" s="40">
        <v>800</v>
      </c>
      <c r="E58" s="155">
        <f>E59</f>
        <v>100</v>
      </c>
      <c r="F58" s="155">
        <f t="shared" ref="F58:G58" si="25">F59</f>
        <v>100</v>
      </c>
      <c r="G58" s="155">
        <f t="shared" si="25"/>
        <v>100</v>
      </c>
    </row>
    <row r="59" spans="1:7" ht="18.75" x14ac:dyDescent="0.3">
      <c r="A59" s="47" t="s">
        <v>159</v>
      </c>
      <c r="B59" s="39" t="s">
        <v>46</v>
      </c>
      <c r="C59" s="39" t="s">
        <v>158</v>
      </c>
      <c r="D59" s="40">
        <v>830</v>
      </c>
      <c r="E59" s="155">
        <f>[2]СВОД.БР2026_проект!$E$82</f>
        <v>100</v>
      </c>
      <c r="F59" s="205">
        <f>[2]СВОД.БР2026_проект!$F$82</f>
        <v>100</v>
      </c>
      <c r="G59" s="205">
        <f>[2]СВОД.БР2026_проект!$G$82</f>
        <v>100</v>
      </c>
    </row>
    <row r="60" spans="1:7" ht="18.75" x14ac:dyDescent="0.3">
      <c r="A60" s="147" t="s">
        <v>160</v>
      </c>
      <c r="B60" s="32" t="s">
        <v>46</v>
      </c>
      <c r="C60" s="32" t="s">
        <v>161</v>
      </c>
      <c r="D60" s="109"/>
      <c r="E60" s="209">
        <f>E61</f>
        <v>190</v>
      </c>
      <c r="F60" s="209">
        <f t="shared" ref="F60:G60" si="26">F61</f>
        <v>198</v>
      </c>
      <c r="G60" s="209">
        <f t="shared" si="26"/>
        <v>206</v>
      </c>
    </row>
    <row r="61" spans="1:7" ht="37.5" x14ac:dyDescent="0.3">
      <c r="A61" s="11" t="s">
        <v>22</v>
      </c>
      <c r="B61" s="39" t="s">
        <v>46</v>
      </c>
      <c r="C61" s="39" t="s">
        <v>161</v>
      </c>
      <c r="D61" s="110">
        <v>200</v>
      </c>
      <c r="E61" s="210">
        <f>E62</f>
        <v>190</v>
      </c>
      <c r="F61" s="210">
        <f t="shared" ref="F61:G61" si="27">F62</f>
        <v>198</v>
      </c>
      <c r="G61" s="210">
        <f t="shared" si="27"/>
        <v>206</v>
      </c>
    </row>
    <row r="62" spans="1:7" ht="37.5" x14ac:dyDescent="0.3">
      <c r="A62" s="11" t="s">
        <v>23</v>
      </c>
      <c r="B62" s="39" t="s">
        <v>46</v>
      </c>
      <c r="C62" s="39" t="s">
        <v>161</v>
      </c>
      <c r="D62" s="110">
        <v>240</v>
      </c>
      <c r="E62" s="155">
        <f>[2]СВОД.БР2026_проект!$E$86</f>
        <v>190</v>
      </c>
      <c r="F62" s="155">
        <f>[2]СВОД.БР2026_проект!$F$86</f>
        <v>198</v>
      </c>
      <c r="G62" s="155">
        <f>[2]СВОД.БР2026_проект!$G$86</f>
        <v>206</v>
      </c>
    </row>
    <row r="63" spans="1:7" ht="75" x14ac:dyDescent="0.3">
      <c r="A63" s="22" t="s">
        <v>33</v>
      </c>
      <c r="B63" s="32" t="s">
        <v>46</v>
      </c>
      <c r="C63" s="32" t="s">
        <v>34</v>
      </c>
      <c r="D63" s="40"/>
      <c r="E63" s="154">
        <f>E64</f>
        <v>10.1</v>
      </c>
      <c r="F63" s="154">
        <f t="shared" ref="F63:G64" si="28">F64</f>
        <v>10.5</v>
      </c>
      <c r="G63" s="154">
        <f t="shared" si="28"/>
        <v>10.9</v>
      </c>
    </row>
    <row r="64" spans="1:7" ht="37.5" x14ac:dyDescent="0.3">
      <c r="A64" s="11" t="s">
        <v>22</v>
      </c>
      <c r="B64" s="39" t="s">
        <v>46</v>
      </c>
      <c r="C64" s="39" t="s">
        <v>34</v>
      </c>
      <c r="D64" s="40">
        <v>200</v>
      </c>
      <c r="E64" s="155">
        <f>E65</f>
        <v>10.1</v>
      </c>
      <c r="F64" s="155">
        <f t="shared" si="28"/>
        <v>10.5</v>
      </c>
      <c r="G64" s="155">
        <f t="shared" si="28"/>
        <v>10.9</v>
      </c>
    </row>
    <row r="65" spans="1:7" ht="37.5" x14ac:dyDescent="0.3">
      <c r="A65" s="11" t="s">
        <v>23</v>
      </c>
      <c r="B65" s="39" t="s">
        <v>46</v>
      </c>
      <c r="C65" s="39" t="s">
        <v>34</v>
      </c>
      <c r="D65" s="40">
        <v>240</v>
      </c>
      <c r="E65" s="155">
        <f>[2]СВОД.БР2026_проект!$E$90</f>
        <v>10.1</v>
      </c>
      <c r="F65" s="205">
        <f>[2]СВОД.БР2026_проект!$F$90</f>
        <v>10.5</v>
      </c>
      <c r="G65" s="205">
        <f>[2]СВОД.БР2026_проект!$G$90</f>
        <v>10.9</v>
      </c>
    </row>
    <row r="66" spans="1:7" ht="37.5" x14ac:dyDescent="0.3">
      <c r="A66" s="18" t="s">
        <v>49</v>
      </c>
      <c r="B66" s="19" t="s">
        <v>139</v>
      </c>
      <c r="C66" s="19" t="s">
        <v>50</v>
      </c>
      <c r="D66" s="20"/>
      <c r="E66" s="204">
        <f>E67</f>
        <v>163</v>
      </c>
      <c r="F66" s="204">
        <f t="shared" ref="F66:G69" si="29">F67</f>
        <v>170</v>
      </c>
      <c r="G66" s="204">
        <f t="shared" si="29"/>
        <v>179</v>
      </c>
    </row>
    <row r="67" spans="1:7" ht="56.25" x14ac:dyDescent="0.3">
      <c r="A67" s="22" t="s">
        <v>214</v>
      </c>
      <c r="B67" s="19" t="s">
        <v>213</v>
      </c>
      <c r="C67" s="19"/>
      <c r="D67" s="20"/>
      <c r="E67" s="204">
        <f>E68</f>
        <v>163</v>
      </c>
      <c r="F67" s="204">
        <f t="shared" si="29"/>
        <v>170</v>
      </c>
      <c r="G67" s="204">
        <f t="shared" si="29"/>
        <v>179</v>
      </c>
    </row>
    <row r="68" spans="1:7" ht="93.75" x14ac:dyDescent="0.3">
      <c r="A68" s="22" t="s">
        <v>52</v>
      </c>
      <c r="B68" s="32" t="s">
        <v>213</v>
      </c>
      <c r="C68" s="19" t="s">
        <v>54</v>
      </c>
      <c r="D68" s="8"/>
      <c r="E68" s="204">
        <f>E69</f>
        <v>163</v>
      </c>
      <c r="F68" s="204">
        <f t="shared" si="29"/>
        <v>170</v>
      </c>
      <c r="G68" s="204">
        <f t="shared" si="29"/>
        <v>179</v>
      </c>
    </row>
    <row r="69" spans="1:7" ht="37.5" x14ac:dyDescent="0.3">
      <c r="A69" s="11" t="s">
        <v>22</v>
      </c>
      <c r="B69" s="7" t="s">
        <v>213</v>
      </c>
      <c r="C69" s="7" t="s">
        <v>54</v>
      </c>
      <c r="D69" s="8">
        <v>200</v>
      </c>
      <c r="E69" s="206">
        <f>E70</f>
        <v>163</v>
      </c>
      <c r="F69" s="206">
        <f t="shared" si="29"/>
        <v>170</v>
      </c>
      <c r="G69" s="206">
        <f t="shared" si="29"/>
        <v>179</v>
      </c>
    </row>
    <row r="70" spans="1:7" ht="37.5" x14ac:dyDescent="0.3">
      <c r="A70" s="26" t="s">
        <v>23</v>
      </c>
      <c r="B70" s="7" t="s">
        <v>213</v>
      </c>
      <c r="C70" s="7" t="s">
        <v>54</v>
      </c>
      <c r="D70" s="8">
        <v>240</v>
      </c>
      <c r="E70" s="206">
        <f>[2]СВОД.БР2026_проект!$E$96</f>
        <v>163</v>
      </c>
      <c r="F70" s="205">
        <f>[2]СВОД.БР2026_проект!$F$96</f>
        <v>170</v>
      </c>
      <c r="G70" s="205">
        <f>[2]СВОД.БР2026_проект!$G$96</f>
        <v>179</v>
      </c>
    </row>
    <row r="71" spans="1:7" ht="18.75" x14ac:dyDescent="0.3">
      <c r="A71" s="33" t="s">
        <v>55</v>
      </c>
      <c r="B71" s="32" t="s">
        <v>141</v>
      </c>
      <c r="C71" s="32"/>
      <c r="D71" s="109"/>
      <c r="E71" s="209">
        <f>E72</f>
        <v>1237.4000000000001</v>
      </c>
      <c r="F71" s="209">
        <f t="shared" ref="F71:G71" si="30">F72</f>
        <v>1294.5</v>
      </c>
      <c r="G71" s="209">
        <f t="shared" si="30"/>
        <v>1347.3000000000002</v>
      </c>
    </row>
    <row r="72" spans="1:7" ht="18.75" x14ac:dyDescent="0.3">
      <c r="A72" s="33" t="s">
        <v>56</v>
      </c>
      <c r="B72" s="32" t="s">
        <v>58</v>
      </c>
      <c r="C72" s="32"/>
      <c r="D72" s="109"/>
      <c r="E72" s="209">
        <f>E74</f>
        <v>1237.4000000000001</v>
      </c>
      <c r="F72" s="209">
        <f t="shared" ref="F72:G72" si="31">F74</f>
        <v>1294.5</v>
      </c>
      <c r="G72" s="209">
        <f t="shared" si="31"/>
        <v>1347.3000000000002</v>
      </c>
    </row>
    <row r="73" spans="1:7" ht="56.25" x14ac:dyDescent="0.3">
      <c r="A73" s="22" t="s">
        <v>57</v>
      </c>
      <c r="B73" s="32" t="s">
        <v>58</v>
      </c>
      <c r="C73" s="32"/>
      <c r="D73" s="109"/>
      <c r="E73" s="209">
        <f>E74</f>
        <v>1237.4000000000001</v>
      </c>
      <c r="F73" s="209">
        <f t="shared" ref="F73:G73" si="32">F74</f>
        <v>1294.5</v>
      </c>
      <c r="G73" s="209">
        <f t="shared" si="32"/>
        <v>1347.3000000000002</v>
      </c>
    </row>
    <row r="74" spans="1:7" ht="56.25" x14ac:dyDescent="0.3">
      <c r="A74" s="37" t="s">
        <v>59</v>
      </c>
      <c r="B74" s="32" t="s">
        <v>58</v>
      </c>
      <c r="C74" s="32" t="s">
        <v>60</v>
      </c>
      <c r="D74" s="109"/>
      <c r="E74" s="209">
        <f>E75+E77</f>
        <v>1237.4000000000001</v>
      </c>
      <c r="F74" s="209">
        <f t="shared" ref="F74:G74" si="33">F75+F77</f>
        <v>1294.5</v>
      </c>
      <c r="G74" s="209">
        <f t="shared" si="33"/>
        <v>1347.3000000000002</v>
      </c>
    </row>
    <row r="75" spans="1:7" ht="75" x14ac:dyDescent="0.3">
      <c r="A75" s="160" t="s">
        <v>13</v>
      </c>
      <c r="B75" s="39" t="s">
        <v>58</v>
      </c>
      <c r="C75" s="39" t="s">
        <v>60</v>
      </c>
      <c r="D75" s="40">
        <v>100</v>
      </c>
      <c r="E75" s="155">
        <f>E76</f>
        <v>1054.2</v>
      </c>
      <c r="F75" s="155">
        <f t="shared" ref="F75:G75" si="34">F76</f>
        <v>1102.9000000000001</v>
      </c>
      <c r="G75" s="155">
        <f t="shared" si="34"/>
        <v>1147.9000000000001</v>
      </c>
    </row>
    <row r="76" spans="1:7" ht="18.75" x14ac:dyDescent="0.3">
      <c r="A76" s="47" t="s">
        <v>61</v>
      </c>
      <c r="B76" s="39" t="s">
        <v>58</v>
      </c>
      <c r="C76" s="39" t="s">
        <v>60</v>
      </c>
      <c r="D76" s="40">
        <v>110</v>
      </c>
      <c r="E76" s="155">
        <f>[2]СВОД.БР2026_проект!$E$103</f>
        <v>1054.2</v>
      </c>
      <c r="F76" s="155">
        <f>[2]СВОД.БР2026_проект!$F$103</f>
        <v>1102.9000000000001</v>
      </c>
      <c r="G76" s="278">
        <f>[2]СВОД.БР2026_проект!$G$103</f>
        <v>1147.9000000000001</v>
      </c>
    </row>
    <row r="77" spans="1:7" ht="37.5" x14ac:dyDescent="0.3">
      <c r="A77" s="11" t="s">
        <v>22</v>
      </c>
      <c r="B77" s="39" t="s">
        <v>58</v>
      </c>
      <c r="C77" s="39" t="s">
        <v>60</v>
      </c>
      <c r="D77" s="40">
        <v>200</v>
      </c>
      <c r="E77" s="155">
        <f>E78</f>
        <v>183.2</v>
      </c>
      <c r="F77" s="155">
        <f t="shared" ref="F77:G77" si="35">F78</f>
        <v>191.6</v>
      </c>
      <c r="G77" s="155">
        <f t="shared" si="35"/>
        <v>199.4</v>
      </c>
    </row>
    <row r="78" spans="1:7" ht="37.5" x14ac:dyDescent="0.3">
      <c r="A78" s="11" t="s">
        <v>23</v>
      </c>
      <c r="B78" s="39" t="s">
        <v>58</v>
      </c>
      <c r="C78" s="39" t="s">
        <v>60</v>
      </c>
      <c r="D78" s="40">
        <v>240</v>
      </c>
      <c r="E78" s="155">
        <f>[2]СВОД.БР2026_проект!$E$107</f>
        <v>183.2</v>
      </c>
      <c r="F78" s="205">
        <f>[2]СВОД.БР2026_проект!$F$107</f>
        <v>191.6</v>
      </c>
      <c r="G78" s="205">
        <f>[2]СВОД.БР2026_проект!$G$107</f>
        <v>199.4</v>
      </c>
    </row>
    <row r="79" spans="1:7" ht="18.75" x14ac:dyDescent="0.3">
      <c r="A79" s="3" t="s">
        <v>62</v>
      </c>
      <c r="B79" s="19" t="s">
        <v>142</v>
      </c>
      <c r="C79" s="19"/>
      <c r="D79" s="20"/>
      <c r="E79" s="204">
        <f>E80</f>
        <v>52627.4</v>
      </c>
      <c r="F79" s="204">
        <f t="shared" ref="F79:G79" si="36">F80</f>
        <v>32127.500000000004</v>
      </c>
      <c r="G79" s="204">
        <f t="shared" si="36"/>
        <v>17875.099999999999</v>
      </c>
    </row>
    <row r="80" spans="1:7" ht="18.75" x14ac:dyDescent="0.3">
      <c r="A80" s="3" t="s">
        <v>64</v>
      </c>
      <c r="B80" s="19" t="s">
        <v>65</v>
      </c>
      <c r="C80" s="19"/>
      <c r="D80" s="20"/>
      <c r="E80" s="204">
        <f>E81+E88</f>
        <v>52627.4</v>
      </c>
      <c r="F80" s="204">
        <f t="shared" ref="F80:G80" si="37">F81+F88</f>
        <v>32127.500000000004</v>
      </c>
      <c r="G80" s="204">
        <f t="shared" si="37"/>
        <v>17875.099999999999</v>
      </c>
    </row>
    <row r="81" spans="1:7" ht="75" x14ac:dyDescent="0.3">
      <c r="A81" s="22" t="s">
        <v>70</v>
      </c>
      <c r="B81" s="44" t="s">
        <v>65</v>
      </c>
      <c r="C81" s="19" t="s">
        <v>71</v>
      </c>
      <c r="D81" s="20"/>
      <c r="E81" s="204">
        <f>E82+E84+E86</f>
        <v>12959.9</v>
      </c>
      <c r="F81" s="204">
        <f t="shared" ref="F81:G81" si="38">F82+F84+F86</f>
        <v>13143.2</v>
      </c>
      <c r="G81" s="204">
        <f t="shared" si="38"/>
        <v>13679.199999999999</v>
      </c>
    </row>
    <row r="82" spans="1:7" ht="75" x14ac:dyDescent="0.3">
      <c r="A82" s="11" t="s">
        <v>13</v>
      </c>
      <c r="B82" s="7" t="s">
        <v>65</v>
      </c>
      <c r="C82" s="7" t="s">
        <v>71</v>
      </c>
      <c r="D82" s="8">
        <v>100</v>
      </c>
      <c r="E82" s="206">
        <f>E83</f>
        <v>10998.8</v>
      </c>
      <c r="F82" s="206">
        <f t="shared" ref="F82:G82" si="39">F83</f>
        <v>12196</v>
      </c>
      <c r="G82" s="206">
        <f t="shared" si="39"/>
        <v>12693.599999999999</v>
      </c>
    </row>
    <row r="83" spans="1:7" ht="18.75" x14ac:dyDescent="0.3">
      <c r="A83" s="47" t="s">
        <v>61</v>
      </c>
      <c r="B83" s="7" t="s">
        <v>65</v>
      </c>
      <c r="C83" s="7" t="s">
        <v>71</v>
      </c>
      <c r="D83" s="8">
        <v>110</v>
      </c>
      <c r="E83" s="206">
        <v>10998.8</v>
      </c>
      <c r="F83" s="206">
        <v>12196</v>
      </c>
      <c r="G83" s="206">
        <f>[2]СВОД.БР2026_проект!$G$113</f>
        <v>12693.599999999999</v>
      </c>
    </row>
    <row r="84" spans="1:7" ht="62.25" customHeight="1" x14ac:dyDescent="0.3">
      <c r="A84" s="11" t="s">
        <v>22</v>
      </c>
      <c r="B84" s="7" t="s">
        <v>65</v>
      </c>
      <c r="C84" s="7" t="s">
        <v>71</v>
      </c>
      <c r="D84" s="8">
        <v>200</v>
      </c>
      <c r="E84" s="206">
        <f>E85</f>
        <v>1961.1</v>
      </c>
      <c r="F84" s="206">
        <f t="shared" ref="F84:G84" si="40">F85</f>
        <v>947.2</v>
      </c>
      <c r="G84" s="206">
        <f t="shared" si="40"/>
        <v>985.6</v>
      </c>
    </row>
    <row r="85" spans="1:7" ht="37.5" x14ac:dyDescent="0.3">
      <c r="A85" s="11" t="s">
        <v>23</v>
      </c>
      <c r="B85" s="7" t="s">
        <v>65</v>
      </c>
      <c r="C85" s="7" t="s">
        <v>71</v>
      </c>
      <c r="D85" s="8">
        <v>240</v>
      </c>
      <c r="E85" s="206">
        <v>1961.1</v>
      </c>
      <c r="F85" s="206">
        <v>947.2</v>
      </c>
      <c r="G85" s="206">
        <v>985.6</v>
      </c>
    </row>
    <row r="86" spans="1:7" ht="18.75" hidden="1" x14ac:dyDescent="0.3">
      <c r="A86" s="21" t="s">
        <v>24</v>
      </c>
      <c r="B86" s="7" t="s">
        <v>65</v>
      </c>
      <c r="C86" s="7" t="s">
        <v>71</v>
      </c>
      <c r="D86" s="8">
        <v>800</v>
      </c>
      <c r="E86" s="206">
        <f>E87</f>
        <v>0</v>
      </c>
      <c r="F86" s="206">
        <f>F87</f>
        <v>0</v>
      </c>
      <c r="G86" s="206">
        <f t="shared" ref="G86" si="41">G87</f>
        <v>0</v>
      </c>
    </row>
    <row r="87" spans="1:7" ht="18.75" hidden="1" x14ac:dyDescent="0.3">
      <c r="A87" s="21" t="s">
        <v>25</v>
      </c>
      <c r="B87" s="7" t="s">
        <v>65</v>
      </c>
      <c r="C87" s="7" t="s">
        <v>71</v>
      </c>
      <c r="D87" s="8">
        <v>850</v>
      </c>
      <c r="E87" s="206">
        <v>0</v>
      </c>
      <c r="F87" s="206">
        <v>0</v>
      </c>
      <c r="G87" s="206">
        <v>0</v>
      </c>
    </row>
    <row r="88" spans="1:7" ht="56.25" x14ac:dyDescent="0.3">
      <c r="A88" s="18" t="s">
        <v>57</v>
      </c>
      <c r="B88" s="19" t="s">
        <v>65</v>
      </c>
      <c r="C88" s="19"/>
      <c r="D88" s="20"/>
      <c r="E88" s="204">
        <f>E89+E98+E101+E92+E95</f>
        <v>39667.5</v>
      </c>
      <c r="F88" s="204">
        <f>F89+F98+F101</f>
        <v>18984.300000000003</v>
      </c>
      <c r="G88" s="204">
        <f>G89+G98+G101</f>
        <v>4195.8999999999996</v>
      </c>
    </row>
    <row r="89" spans="1:7" ht="37.5" x14ac:dyDescent="0.3">
      <c r="A89" s="18" t="s">
        <v>282</v>
      </c>
      <c r="B89" s="19" t="s">
        <v>65</v>
      </c>
      <c r="C89" s="19" t="s">
        <v>66</v>
      </c>
      <c r="D89" s="20"/>
      <c r="E89" s="204">
        <f>E90</f>
        <v>25741</v>
      </c>
      <c r="F89" s="204">
        <f t="shared" ref="F89:G90" si="42">F90</f>
        <v>6670.6</v>
      </c>
      <c r="G89" s="204">
        <f t="shared" si="42"/>
        <v>2684.5</v>
      </c>
    </row>
    <row r="90" spans="1:7" ht="37.5" x14ac:dyDescent="0.3">
      <c r="A90" s="11" t="s">
        <v>22</v>
      </c>
      <c r="B90" s="7" t="s">
        <v>65</v>
      </c>
      <c r="C90" s="7" t="s">
        <v>66</v>
      </c>
      <c r="D90" s="8">
        <v>200</v>
      </c>
      <c r="E90" s="206">
        <f>E91</f>
        <v>25741</v>
      </c>
      <c r="F90" s="206">
        <f t="shared" si="42"/>
        <v>6670.6</v>
      </c>
      <c r="G90" s="206">
        <f t="shared" si="42"/>
        <v>2684.5</v>
      </c>
    </row>
    <row r="91" spans="1:7" ht="37.5" x14ac:dyDescent="0.3">
      <c r="A91" s="11" t="s">
        <v>23</v>
      </c>
      <c r="B91" s="7" t="s">
        <v>65</v>
      </c>
      <c r="C91" s="7" t="s">
        <v>66</v>
      </c>
      <c r="D91" s="8">
        <v>240</v>
      </c>
      <c r="E91" s="206">
        <f>25741</f>
        <v>25741</v>
      </c>
      <c r="F91" s="206">
        <f>[2]СВОД.БР2026_проект!$F$127</f>
        <v>6670.6</v>
      </c>
      <c r="G91" s="206">
        <f>[2]СВОД.БР2026_проект!$G$127</f>
        <v>2684.5</v>
      </c>
    </row>
    <row r="92" spans="1:7" ht="75.75" hidden="1" thickBot="1" x14ac:dyDescent="0.35">
      <c r="A92" s="272" t="s">
        <v>295</v>
      </c>
      <c r="B92" s="32" t="s">
        <v>65</v>
      </c>
      <c r="C92" s="147" t="s">
        <v>296</v>
      </c>
      <c r="D92" s="116"/>
      <c r="E92" s="277">
        <f>E93</f>
        <v>0</v>
      </c>
      <c r="F92" s="206">
        <v>0</v>
      </c>
      <c r="G92" s="206">
        <v>0</v>
      </c>
    </row>
    <row r="93" spans="1:7" ht="37.5" hidden="1" x14ac:dyDescent="0.3">
      <c r="A93" s="11" t="s">
        <v>143</v>
      </c>
      <c r="B93" s="39" t="s">
        <v>65</v>
      </c>
      <c r="C93" s="273" t="s">
        <v>296</v>
      </c>
      <c r="D93" s="53">
        <v>200</v>
      </c>
      <c r="E93" s="274">
        <f>E94</f>
        <v>0</v>
      </c>
      <c r="F93" s="206">
        <v>0</v>
      </c>
      <c r="G93" s="206">
        <v>0</v>
      </c>
    </row>
    <row r="94" spans="1:7" ht="37.5" hidden="1" x14ac:dyDescent="0.3">
      <c r="A94" s="11" t="s">
        <v>23</v>
      </c>
      <c r="B94" s="39" t="s">
        <v>65</v>
      </c>
      <c r="C94" s="273" t="s">
        <v>296</v>
      </c>
      <c r="D94" s="53">
        <v>240</v>
      </c>
      <c r="E94" s="274">
        <v>0</v>
      </c>
      <c r="F94" s="206">
        <v>0</v>
      </c>
      <c r="G94" s="206">
        <v>0</v>
      </c>
    </row>
    <row r="95" spans="1:7" ht="58.5" hidden="1" customHeight="1" x14ac:dyDescent="0.3">
      <c r="A95" s="145" t="s">
        <v>297</v>
      </c>
      <c r="B95" s="32" t="s">
        <v>65</v>
      </c>
      <c r="C95" s="147" t="s">
        <v>298</v>
      </c>
      <c r="D95" s="53"/>
      <c r="E95" s="274">
        <f>E96</f>
        <v>0</v>
      </c>
      <c r="F95" s="275">
        <v>0</v>
      </c>
      <c r="G95" s="275">
        <v>0</v>
      </c>
    </row>
    <row r="96" spans="1:7" ht="37.5" hidden="1" x14ac:dyDescent="0.3">
      <c r="A96" s="11" t="s">
        <v>143</v>
      </c>
      <c r="B96" s="39" t="s">
        <v>65</v>
      </c>
      <c r="C96" s="273" t="s">
        <v>298</v>
      </c>
      <c r="D96" s="53">
        <v>200</v>
      </c>
      <c r="E96" s="274">
        <f>E97</f>
        <v>0</v>
      </c>
      <c r="F96" s="275">
        <v>0</v>
      </c>
      <c r="G96" s="275">
        <v>0</v>
      </c>
    </row>
    <row r="97" spans="1:7" ht="37.5" hidden="1" x14ac:dyDescent="0.3">
      <c r="A97" s="11" t="s">
        <v>23</v>
      </c>
      <c r="B97" s="39" t="s">
        <v>65</v>
      </c>
      <c r="C97" s="273" t="s">
        <v>298</v>
      </c>
      <c r="D97" s="53">
        <v>240</v>
      </c>
      <c r="E97" s="274">
        <v>0</v>
      </c>
      <c r="F97" s="275">
        <v>0</v>
      </c>
      <c r="G97" s="275">
        <v>0</v>
      </c>
    </row>
    <row r="98" spans="1:7" ht="37.5" x14ac:dyDescent="0.3">
      <c r="A98" s="22" t="s">
        <v>283</v>
      </c>
      <c r="B98" s="19" t="s">
        <v>65</v>
      </c>
      <c r="C98" s="19" t="s">
        <v>68</v>
      </c>
      <c r="D98" s="20"/>
      <c r="E98" s="204">
        <f>E99</f>
        <v>13821.5</v>
      </c>
      <c r="F98" s="204">
        <f t="shared" ref="F98:G99" si="43">F99</f>
        <v>12204.7</v>
      </c>
      <c r="G98" s="204">
        <f t="shared" si="43"/>
        <v>1398.4</v>
      </c>
    </row>
    <row r="99" spans="1:7" ht="37.5" x14ac:dyDescent="0.3">
      <c r="A99" s="11" t="s">
        <v>22</v>
      </c>
      <c r="B99" s="7" t="s">
        <v>65</v>
      </c>
      <c r="C99" s="7" t="s">
        <v>68</v>
      </c>
      <c r="D99" s="8">
        <v>200</v>
      </c>
      <c r="E99" s="206">
        <f>E100</f>
        <v>13821.5</v>
      </c>
      <c r="F99" s="206">
        <f t="shared" si="43"/>
        <v>12204.7</v>
      </c>
      <c r="G99" s="206">
        <f t="shared" si="43"/>
        <v>1398.4</v>
      </c>
    </row>
    <row r="100" spans="1:7" ht="37.5" x14ac:dyDescent="0.3">
      <c r="A100" s="11" t="s">
        <v>23</v>
      </c>
      <c r="B100" s="7" t="s">
        <v>65</v>
      </c>
      <c r="C100" s="7" t="s">
        <v>68</v>
      </c>
      <c r="D100" s="8">
        <v>240</v>
      </c>
      <c r="E100" s="206">
        <f>13705.2+116.3</f>
        <v>13821.5</v>
      </c>
      <c r="F100" s="206">
        <f>[2]СВОД.БР2026_проект!$F$131</f>
        <v>12204.7</v>
      </c>
      <c r="G100" s="206">
        <f>[2]СВОД.БР2026_проект!$G$131</f>
        <v>1398.4</v>
      </c>
    </row>
    <row r="101" spans="1:7" ht="102" customHeight="1" x14ac:dyDescent="0.3">
      <c r="A101" s="22" t="s">
        <v>179</v>
      </c>
      <c r="B101" s="32" t="s">
        <v>65</v>
      </c>
      <c r="C101" s="32" t="s">
        <v>83</v>
      </c>
      <c r="D101" s="62"/>
      <c r="E101" s="154">
        <f>E102</f>
        <v>105</v>
      </c>
      <c r="F101" s="154">
        <f t="shared" ref="F101:G102" si="44">F102</f>
        <v>109</v>
      </c>
      <c r="G101" s="154">
        <f t="shared" si="44"/>
        <v>113</v>
      </c>
    </row>
    <row r="102" spans="1:7" ht="37.5" x14ac:dyDescent="0.3">
      <c r="A102" s="11" t="s">
        <v>22</v>
      </c>
      <c r="B102" s="39" t="s">
        <v>65</v>
      </c>
      <c r="C102" s="39" t="s">
        <v>83</v>
      </c>
      <c r="D102" s="40">
        <v>200</v>
      </c>
      <c r="E102" s="155">
        <f>E103</f>
        <v>105</v>
      </c>
      <c r="F102" s="155">
        <f t="shared" si="44"/>
        <v>109</v>
      </c>
      <c r="G102" s="155">
        <f t="shared" si="44"/>
        <v>113</v>
      </c>
    </row>
    <row r="103" spans="1:7" ht="37.5" x14ac:dyDescent="0.3">
      <c r="A103" s="26" t="s">
        <v>23</v>
      </c>
      <c r="B103" s="7" t="s">
        <v>65</v>
      </c>
      <c r="C103" s="7" t="s">
        <v>83</v>
      </c>
      <c r="D103" s="8">
        <v>240</v>
      </c>
      <c r="E103" s="206">
        <f>[2]СВОД.БР2026_проект!$E$135</f>
        <v>105</v>
      </c>
      <c r="F103" s="206">
        <f>[2]СВОД.БР2026_проект!$F$135</f>
        <v>109</v>
      </c>
      <c r="G103" s="206">
        <f>[2]СВОД.БР2026_проект!$G$135</f>
        <v>113</v>
      </c>
    </row>
    <row r="104" spans="1:7" ht="18.75" x14ac:dyDescent="0.3">
      <c r="A104" s="3" t="s">
        <v>72</v>
      </c>
      <c r="B104" s="19" t="s">
        <v>144</v>
      </c>
      <c r="C104" s="19"/>
      <c r="D104" s="20"/>
      <c r="E104" s="204">
        <f>E105+E109</f>
        <v>2156</v>
      </c>
      <c r="F104" s="204">
        <f t="shared" ref="F104:G104" si="45">F105+F109</f>
        <v>1303.2</v>
      </c>
      <c r="G104" s="204">
        <f t="shared" si="45"/>
        <v>1358.3</v>
      </c>
    </row>
    <row r="105" spans="1:7" ht="37.5" x14ac:dyDescent="0.3">
      <c r="A105" s="22" t="s">
        <v>74</v>
      </c>
      <c r="B105" s="19" t="s">
        <v>76</v>
      </c>
      <c r="C105" s="19"/>
      <c r="D105" s="20"/>
      <c r="E105" s="204">
        <f>E106</f>
        <v>109</v>
      </c>
      <c r="F105" s="204">
        <f t="shared" ref="F105:G106" si="46">F106</f>
        <v>113.5</v>
      </c>
      <c r="G105" s="204">
        <f t="shared" si="46"/>
        <v>118.2</v>
      </c>
    </row>
    <row r="106" spans="1:7" ht="225" customHeight="1" x14ac:dyDescent="0.3">
      <c r="A106" s="22" t="s">
        <v>75</v>
      </c>
      <c r="B106" s="19" t="s">
        <v>76</v>
      </c>
      <c r="C106" s="32" t="s">
        <v>77</v>
      </c>
      <c r="D106" s="20"/>
      <c r="E106" s="204">
        <f>E107</f>
        <v>109</v>
      </c>
      <c r="F106" s="204">
        <f t="shared" si="46"/>
        <v>113.5</v>
      </c>
      <c r="G106" s="204">
        <f t="shared" si="46"/>
        <v>118.2</v>
      </c>
    </row>
    <row r="107" spans="1:7" ht="37.5" x14ac:dyDescent="0.3">
      <c r="A107" s="11" t="s">
        <v>22</v>
      </c>
      <c r="B107" s="39" t="s">
        <v>76</v>
      </c>
      <c r="C107" s="39" t="s">
        <v>77</v>
      </c>
      <c r="D107" s="49">
        <v>200</v>
      </c>
      <c r="E107" s="155">
        <f>E108</f>
        <v>109</v>
      </c>
      <c r="F107" s="155">
        <f t="shared" ref="F107:G107" si="47">F108</f>
        <v>113.5</v>
      </c>
      <c r="G107" s="155">
        <f t="shared" si="47"/>
        <v>118.2</v>
      </c>
    </row>
    <row r="108" spans="1:7" ht="37.5" x14ac:dyDescent="0.3">
      <c r="A108" s="11" t="s">
        <v>23</v>
      </c>
      <c r="B108" s="39" t="s">
        <v>76</v>
      </c>
      <c r="C108" s="39" t="s">
        <v>77</v>
      </c>
      <c r="D108" s="49">
        <v>240</v>
      </c>
      <c r="E108" s="155">
        <f>[2]СВОД.БР2026_проект!$E$141</f>
        <v>109</v>
      </c>
      <c r="F108" s="155">
        <f>[2]СВОД.БР2026_проект!$F$141</f>
        <v>113.5</v>
      </c>
      <c r="G108" s="155">
        <f>[2]СВОД.БР2026_проект!$G$141</f>
        <v>118.2</v>
      </c>
    </row>
    <row r="109" spans="1:7" ht="18.75" x14ac:dyDescent="0.3">
      <c r="A109" s="22" t="s">
        <v>81</v>
      </c>
      <c r="B109" s="19" t="s">
        <v>82</v>
      </c>
      <c r="C109" s="19"/>
      <c r="D109" s="20"/>
      <c r="E109" s="204">
        <f>E110+E113+E117</f>
        <v>2047</v>
      </c>
      <c r="F109" s="204">
        <f t="shared" ref="F109:G109" si="48">F110+F113+F117</f>
        <v>1189.7</v>
      </c>
      <c r="G109" s="204">
        <f t="shared" si="48"/>
        <v>1240.0999999999999</v>
      </c>
    </row>
    <row r="110" spans="1:7" ht="75" x14ac:dyDescent="0.3">
      <c r="A110" s="22" t="s">
        <v>177</v>
      </c>
      <c r="B110" s="32" t="s">
        <v>82</v>
      </c>
      <c r="C110" s="32" t="s">
        <v>178</v>
      </c>
      <c r="D110" s="100"/>
      <c r="E110" s="154">
        <f>E111</f>
        <v>140</v>
      </c>
      <c r="F110" s="154">
        <f t="shared" ref="F110:G111" si="49">F111</f>
        <v>146</v>
      </c>
      <c r="G110" s="154">
        <f t="shared" si="49"/>
        <v>152</v>
      </c>
    </row>
    <row r="111" spans="1:7" ht="37.5" x14ac:dyDescent="0.3">
      <c r="A111" s="11" t="s">
        <v>22</v>
      </c>
      <c r="B111" s="39" t="s">
        <v>82</v>
      </c>
      <c r="C111" s="39" t="s">
        <v>178</v>
      </c>
      <c r="D111" s="100">
        <v>200</v>
      </c>
      <c r="E111" s="155">
        <f>E112</f>
        <v>140</v>
      </c>
      <c r="F111" s="155">
        <f t="shared" si="49"/>
        <v>146</v>
      </c>
      <c r="G111" s="155">
        <f t="shared" si="49"/>
        <v>152</v>
      </c>
    </row>
    <row r="112" spans="1:7" ht="37.5" x14ac:dyDescent="0.3">
      <c r="A112" s="11" t="s">
        <v>23</v>
      </c>
      <c r="B112" s="39" t="s">
        <v>82</v>
      </c>
      <c r="C112" s="39" t="s">
        <v>178</v>
      </c>
      <c r="D112" s="100">
        <v>240</v>
      </c>
      <c r="E112" s="155">
        <f>[2]СВОД.БР2026_проект!$E$146</f>
        <v>140</v>
      </c>
      <c r="F112" s="155">
        <f>[2]СВОД.БР2026_проект!$F$146</f>
        <v>146</v>
      </c>
      <c r="G112" s="155">
        <f>[2]СВОД.БР2026_проект!$G$146</f>
        <v>152</v>
      </c>
    </row>
    <row r="113" spans="1:7" ht="56.25" x14ac:dyDescent="0.3">
      <c r="A113" s="22" t="s">
        <v>57</v>
      </c>
      <c r="B113" s="32" t="s">
        <v>82</v>
      </c>
      <c r="C113" s="32" t="s">
        <v>83</v>
      </c>
      <c r="D113" s="62"/>
      <c r="E113" s="154">
        <f>E114</f>
        <v>94</v>
      </c>
      <c r="F113" s="154">
        <f t="shared" ref="F113:G115" si="50">F114</f>
        <v>98</v>
      </c>
      <c r="G113" s="154">
        <f t="shared" si="50"/>
        <v>102</v>
      </c>
    </row>
    <row r="114" spans="1:7" ht="93.75" x14ac:dyDescent="0.3">
      <c r="A114" s="22" t="s">
        <v>179</v>
      </c>
      <c r="B114" s="32" t="s">
        <v>82</v>
      </c>
      <c r="C114" s="32" t="s">
        <v>83</v>
      </c>
      <c r="D114" s="62"/>
      <c r="E114" s="154">
        <f>E115</f>
        <v>94</v>
      </c>
      <c r="F114" s="154">
        <f t="shared" si="50"/>
        <v>98</v>
      </c>
      <c r="G114" s="154">
        <f t="shared" si="50"/>
        <v>102</v>
      </c>
    </row>
    <row r="115" spans="1:7" ht="37.5" x14ac:dyDescent="0.3">
      <c r="A115" s="11" t="s">
        <v>22</v>
      </c>
      <c r="B115" s="39" t="s">
        <v>82</v>
      </c>
      <c r="C115" s="39" t="s">
        <v>83</v>
      </c>
      <c r="D115" s="40">
        <v>200</v>
      </c>
      <c r="E115" s="155">
        <f>E116</f>
        <v>94</v>
      </c>
      <c r="F115" s="155">
        <f t="shared" si="50"/>
        <v>98</v>
      </c>
      <c r="G115" s="155">
        <f t="shared" si="50"/>
        <v>102</v>
      </c>
    </row>
    <row r="116" spans="1:7" ht="37.5" x14ac:dyDescent="0.3">
      <c r="A116" s="26" t="s">
        <v>23</v>
      </c>
      <c r="B116" s="7" t="s">
        <v>82</v>
      </c>
      <c r="C116" s="7" t="s">
        <v>83</v>
      </c>
      <c r="D116" s="8">
        <v>240</v>
      </c>
      <c r="E116" s="206">
        <f>[2]СВОД.БР2026_проект!$E$150</f>
        <v>94</v>
      </c>
      <c r="F116" s="206">
        <f>[2]СВОД.БР2026_проект!$F$150</f>
        <v>98</v>
      </c>
      <c r="G116" s="206">
        <f>[2]СВОД.БР2026_проект!$G$150</f>
        <v>102</v>
      </c>
    </row>
    <row r="117" spans="1:7" ht="41.25" customHeight="1" x14ac:dyDescent="0.3">
      <c r="A117" s="18" t="s">
        <v>78</v>
      </c>
      <c r="B117" s="19" t="s">
        <v>82</v>
      </c>
      <c r="C117" s="19"/>
      <c r="D117" s="20"/>
      <c r="E117" s="204">
        <f>E118+E121+E127+E130+E124</f>
        <v>1813</v>
      </c>
      <c r="F117" s="204">
        <f t="shared" ref="F117:G117" si="51">F118+F121+F127+F130+F124</f>
        <v>945.7</v>
      </c>
      <c r="G117" s="204">
        <f t="shared" si="51"/>
        <v>986.1</v>
      </c>
    </row>
    <row r="118" spans="1:7" ht="37.5" x14ac:dyDescent="0.3">
      <c r="A118" s="18" t="s">
        <v>84</v>
      </c>
      <c r="B118" s="19" t="s">
        <v>82</v>
      </c>
      <c r="C118" s="19" t="s">
        <v>85</v>
      </c>
      <c r="D118" s="20"/>
      <c r="E118" s="204">
        <f>E119</f>
        <v>42</v>
      </c>
      <c r="F118" s="204">
        <f t="shared" ref="F118:G119" si="52">F119</f>
        <v>44</v>
      </c>
      <c r="G118" s="204">
        <f t="shared" si="52"/>
        <v>45</v>
      </c>
    </row>
    <row r="119" spans="1:7" ht="37.5" x14ac:dyDescent="0.3">
      <c r="A119" s="11" t="s">
        <v>22</v>
      </c>
      <c r="B119" s="7" t="s">
        <v>82</v>
      </c>
      <c r="C119" s="7" t="s">
        <v>85</v>
      </c>
      <c r="D119" s="8">
        <v>200</v>
      </c>
      <c r="E119" s="206">
        <f>E120</f>
        <v>42</v>
      </c>
      <c r="F119" s="206">
        <f t="shared" si="52"/>
        <v>44</v>
      </c>
      <c r="G119" s="206">
        <f t="shared" si="52"/>
        <v>45</v>
      </c>
    </row>
    <row r="120" spans="1:7" ht="37.5" x14ac:dyDescent="0.3">
      <c r="A120" s="17" t="s">
        <v>23</v>
      </c>
      <c r="B120" s="7" t="s">
        <v>82</v>
      </c>
      <c r="C120" s="7" t="s">
        <v>85</v>
      </c>
      <c r="D120" s="8">
        <v>240</v>
      </c>
      <c r="E120" s="206">
        <f>[2]СВОД.БР2026_проект!$E$155</f>
        <v>42</v>
      </c>
      <c r="F120" s="206">
        <f>[2]СВОД.БР2026_проект!$F$155</f>
        <v>44</v>
      </c>
      <c r="G120" s="206">
        <f>[2]СВОД.БР2026_проект!$G$155</f>
        <v>45</v>
      </c>
    </row>
    <row r="121" spans="1:7" ht="37.5" x14ac:dyDescent="0.3">
      <c r="A121" s="18" t="s">
        <v>86</v>
      </c>
      <c r="B121" s="19" t="s">
        <v>82</v>
      </c>
      <c r="C121" s="19" t="s">
        <v>87</v>
      </c>
      <c r="D121" s="20"/>
      <c r="E121" s="204">
        <f>E122</f>
        <v>84</v>
      </c>
      <c r="F121" s="204">
        <f t="shared" ref="F121:G122" si="53">F122</f>
        <v>84</v>
      </c>
      <c r="G121" s="204">
        <f t="shared" si="53"/>
        <v>90</v>
      </c>
    </row>
    <row r="122" spans="1:7" ht="37.5" x14ac:dyDescent="0.3">
      <c r="A122" s="11" t="s">
        <v>22</v>
      </c>
      <c r="B122" s="7" t="s">
        <v>82</v>
      </c>
      <c r="C122" s="7" t="s">
        <v>87</v>
      </c>
      <c r="D122" s="8">
        <v>200</v>
      </c>
      <c r="E122" s="206">
        <f>E123</f>
        <v>84</v>
      </c>
      <c r="F122" s="206">
        <f t="shared" si="53"/>
        <v>84</v>
      </c>
      <c r="G122" s="206">
        <f t="shared" si="53"/>
        <v>90</v>
      </c>
    </row>
    <row r="123" spans="1:7" ht="37.5" x14ac:dyDescent="0.3">
      <c r="A123" s="26" t="s">
        <v>23</v>
      </c>
      <c r="B123" s="7" t="s">
        <v>82</v>
      </c>
      <c r="C123" s="7" t="s">
        <v>87</v>
      </c>
      <c r="D123" s="8">
        <v>240</v>
      </c>
      <c r="E123" s="206">
        <f>[2]СВОД.БР2026_проект!$E$163</f>
        <v>84</v>
      </c>
      <c r="F123" s="206">
        <f>[3]СВОД.БР2026_проект!$F$163</f>
        <v>84</v>
      </c>
      <c r="G123" s="206">
        <f>[2]СВОД.БР2026_проект!$G$163</f>
        <v>90</v>
      </c>
    </row>
    <row r="124" spans="1:7" ht="37.5" x14ac:dyDescent="0.3">
      <c r="A124" s="22" t="s">
        <v>290</v>
      </c>
      <c r="B124" s="32" t="s">
        <v>82</v>
      </c>
      <c r="C124" s="32" t="s">
        <v>291</v>
      </c>
      <c r="D124" s="109"/>
      <c r="E124" s="204">
        <f>E125</f>
        <v>1498</v>
      </c>
      <c r="F124" s="204">
        <f t="shared" ref="F124:G125" si="54">F125</f>
        <v>621.70000000000005</v>
      </c>
      <c r="G124" s="204">
        <f t="shared" si="54"/>
        <v>647.1</v>
      </c>
    </row>
    <row r="125" spans="1:7" ht="37.5" x14ac:dyDescent="0.3">
      <c r="A125" s="11" t="s">
        <v>22</v>
      </c>
      <c r="B125" s="39" t="s">
        <v>82</v>
      </c>
      <c r="C125" s="39" t="s">
        <v>291</v>
      </c>
      <c r="D125" s="40">
        <v>200</v>
      </c>
      <c r="E125" s="206">
        <f>E126</f>
        <v>1498</v>
      </c>
      <c r="F125" s="206">
        <f t="shared" si="54"/>
        <v>621.70000000000005</v>
      </c>
      <c r="G125" s="206">
        <f t="shared" si="54"/>
        <v>647.1</v>
      </c>
    </row>
    <row r="126" spans="1:7" ht="37.5" x14ac:dyDescent="0.3">
      <c r="A126" s="11" t="s">
        <v>23</v>
      </c>
      <c r="B126" s="39" t="s">
        <v>82</v>
      </c>
      <c r="C126" s="39" t="s">
        <v>291</v>
      </c>
      <c r="D126" s="40">
        <v>240</v>
      </c>
      <c r="E126" s="206">
        <v>1498</v>
      </c>
      <c r="F126" s="206">
        <f>[2]СВОД.БР2026_проект!$F$159</f>
        <v>621.70000000000005</v>
      </c>
      <c r="G126" s="206">
        <f>[2]СВОД.БР2026_проект!$G$159</f>
        <v>647.1</v>
      </c>
    </row>
    <row r="127" spans="1:7" ht="59.25" customHeight="1" x14ac:dyDescent="0.3">
      <c r="A127" s="22" t="s">
        <v>88</v>
      </c>
      <c r="B127" s="19" t="s">
        <v>82</v>
      </c>
      <c r="C127" s="19" t="s">
        <v>89</v>
      </c>
      <c r="D127" s="20"/>
      <c r="E127" s="204">
        <f>E128</f>
        <v>105</v>
      </c>
      <c r="F127" s="204">
        <f t="shared" ref="F127:G128" si="55">F128</f>
        <v>109</v>
      </c>
      <c r="G127" s="204">
        <f t="shared" si="55"/>
        <v>114</v>
      </c>
    </row>
    <row r="128" spans="1:7" ht="37.5" x14ac:dyDescent="0.3">
      <c r="A128" s="11" t="s">
        <v>22</v>
      </c>
      <c r="B128" s="7" t="s">
        <v>82</v>
      </c>
      <c r="C128" s="7" t="s">
        <v>89</v>
      </c>
      <c r="D128" s="8">
        <v>200</v>
      </c>
      <c r="E128" s="206">
        <f>E129</f>
        <v>105</v>
      </c>
      <c r="F128" s="206">
        <f t="shared" si="55"/>
        <v>109</v>
      </c>
      <c r="G128" s="206">
        <f t="shared" si="55"/>
        <v>114</v>
      </c>
    </row>
    <row r="129" spans="1:7" ht="37.5" x14ac:dyDescent="0.3">
      <c r="A129" s="26" t="s">
        <v>23</v>
      </c>
      <c r="B129" s="7" t="s">
        <v>82</v>
      </c>
      <c r="C129" s="7" t="s">
        <v>90</v>
      </c>
      <c r="D129" s="8">
        <v>240</v>
      </c>
      <c r="E129" s="206">
        <f>[2]СВОД.БР2026_проект!$E$167</f>
        <v>105</v>
      </c>
      <c r="F129" s="206">
        <f>[2]СВОД.БР2026_проект!$F$167</f>
        <v>109</v>
      </c>
      <c r="G129" s="206">
        <f>[2]СВОД.БР2026_проект!$G$167</f>
        <v>114</v>
      </c>
    </row>
    <row r="130" spans="1:7" ht="156.75" customHeight="1" x14ac:dyDescent="0.3">
      <c r="A130" s="22" t="s">
        <v>93</v>
      </c>
      <c r="B130" s="19" t="s">
        <v>82</v>
      </c>
      <c r="C130" s="50" t="s">
        <v>94</v>
      </c>
      <c r="D130" s="109"/>
      <c r="E130" s="154">
        <f>E131</f>
        <v>84</v>
      </c>
      <c r="F130" s="154">
        <f t="shared" ref="F130:G131" si="56">F131</f>
        <v>87</v>
      </c>
      <c r="G130" s="154">
        <f t="shared" si="56"/>
        <v>90</v>
      </c>
    </row>
    <row r="131" spans="1:7" ht="37.5" x14ac:dyDescent="0.3">
      <c r="A131" s="11" t="s">
        <v>22</v>
      </c>
      <c r="B131" s="7" t="s">
        <v>82</v>
      </c>
      <c r="C131" s="52" t="s">
        <v>94</v>
      </c>
      <c r="D131" s="40">
        <v>200</v>
      </c>
      <c r="E131" s="155">
        <f>E132</f>
        <v>84</v>
      </c>
      <c r="F131" s="155">
        <f t="shared" si="56"/>
        <v>87</v>
      </c>
      <c r="G131" s="155">
        <f t="shared" si="56"/>
        <v>90</v>
      </c>
    </row>
    <row r="132" spans="1:7" ht="37.5" x14ac:dyDescent="0.3">
      <c r="A132" s="11" t="s">
        <v>23</v>
      </c>
      <c r="B132" s="7" t="s">
        <v>82</v>
      </c>
      <c r="C132" s="52" t="s">
        <v>94</v>
      </c>
      <c r="D132" s="40">
        <v>240</v>
      </c>
      <c r="E132" s="155">
        <f>[2]СВОД.БР2026_проект!$E$171</f>
        <v>84</v>
      </c>
      <c r="F132" s="155">
        <f>[2]СВОД.БР2026_проект!$F$171</f>
        <v>87</v>
      </c>
      <c r="G132" s="155">
        <f>[2]СВОД.БР2026_проект!$G$171</f>
        <v>90</v>
      </c>
    </row>
    <row r="133" spans="1:7" ht="18.75" x14ac:dyDescent="0.3">
      <c r="A133" s="3" t="s">
        <v>95</v>
      </c>
      <c r="B133" s="19" t="s">
        <v>146</v>
      </c>
      <c r="C133" s="19"/>
      <c r="D133" s="54"/>
      <c r="E133" s="204">
        <f>E134+E139</f>
        <v>9030.4</v>
      </c>
      <c r="F133" s="204">
        <f t="shared" ref="F133:G133" si="57">F134+F139</f>
        <v>6154.4</v>
      </c>
      <c r="G133" s="204">
        <f t="shared" si="57"/>
        <v>4802.2</v>
      </c>
    </row>
    <row r="134" spans="1:7" ht="18.75" x14ac:dyDescent="0.3">
      <c r="A134" s="3" t="s">
        <v>97</v>
      </c>
      <c r="B134" s="19" t="s">
        <v>98</v>
      </c>
      <c r="C134" s="19"/>
      <c r="D134" s="54"/>
      <c r="E134" s="204">
        <f>E135</f>
        <v>4776</v>
      </c>
      <c r="F134" s="204">
        <f t="shared" ref="F134:G137" si="58">F135</f>
        <v>4373</v>
      </c>
      <c r="G134" s="204">
        <f t="shared" si="58"/>
        <v>3591</v>
      </c>
    </row>
    <row r="135" spans="1:7" ht="56.25" x14ac:dyDescent="0.3">
      <c r="A135" s="18" t="s">
        <v>57</v>
      </c>
      <c r="B135" s="19" t="s">
        <v>98</v>
      </c>
      <c r="C135" s="19"/>
      <c r="D135" s="54"/>
      <c r="E135" s="204">
        <f>E136</f>
        <v>4776</v>
      </c>
      <c r="F135" s="204">
        <f t="shared" si="58"/>
        <v>4373</v>
      </c>
      <c r="G135" s="204">
        <f t="shared" si="58"/>
        <v>3591</v>
      </c>
    </row>
    <row r="136" spans="1:7" ht="62.25" customHeight="1" x14ac:dyDescent="0.3">
      <c r="A136" s="18" t="s">
        <v>99</v>
      </c>
      <c r="B136" s="19" t="s">
        <v>98</v>
      </c>
      <c r="C136" s="19" t="s">
        <v>100</v>
      </c>
      <c r="D136" s="20"/>
      <c r="E136" s="204">
        <f>E137</f>
        <v>4776</v>
      </c>
      <c r="F136" s="204">
        <f t="shared" si="58"/>
        <v>4373</v>
      </c>
      <c r="G136" s="204">
        <f t="shared" si="58"/>
        <v>3591</v>
      </c>
    </row>
    <row r="137" spans="1:7" ht="37.5" x14ac:dyDescent="0.3">
      <c r="A137" s="11" t="s">
        <v>22</v>
      </c>
      <c r="B137" s="7" t="s">
        <v>98</v>
      </c>
      <c r="C137" s="7" t="s">
        <v>100</v>
      </c>
      <c r="D137" s="8">
        <v>200</v>
      </c>
      <c r="E137" s="206">
        <f>E138</f>
        <v>4776</v>
      </c>
      <c r="F137" s="206">
        <f t="shared" si="58"/>
        <v>4373</v>
      </c>
      <c r="G137" s="206">
        <f t="shared" si="58"/>
        <v>3591</v>
      </c>
    </row>
    <row r="138" spans="1:7" ht="37.5" x14ac:dyDescent="0.3">
      <c r="A138" s="11" t="s">
        <v>23</v>
      </c>
      <c r="B138" s="7" t="s">
        <v>98</v>
      </c>
      <c r="C138" s="7" t="s">
        <v>100</v>
      </c>
      <c r="D138" s="8">
        <v>240</v>
      </c>
      <c r="E138" s="206">
        <f>СВОД.БР2026_27012026!E176</f>
        <v>4776</v>
      </c>
      <c r="F138" s="206">
        <f>[2]СВОД.БР2026_проект!$F$178</f>
        <v>4373</v>
      </c>
      <c r="G138" s="206">
        <f>[2]СВОД.БР2026_проект!$G$178</f>
        <v>3591</v>
      </c>
    </row>
    <row r="139" spans="1:7" ht="18.75" x14ac:dyDescent="0.3">
      <c r="A139" s="3" t="s">
        <v>167</v>
      </c>
      <c r="B139" s="19" t="s">
        <v>168</v>
      </c>
      <c r="C139" s="19"/>
      <c r="D139" s="20"/>
      <c r="E139" s="204">
        <f>E140</f>
        <v>4254.3999999999996</v>
      </c>
      <c r="F139" s="204">
        <f t="shared" ref="F139:G142" si="59">F140</f>
        <v>1781.4</v>
      </c>
      <c r="G139" s="204">
        <f t="shared" si="59"/>
        <v>1211.2</v>
      </c>
    </row>
    <row r="140" spans="1:7" ht="39.75" customHeight="1" x14ac:dyDescent="0.3">
      <c r="A140" s="18" t="s">
        <v>78</v>
      </c>
      <c r="B140" s="19" t="s">
        <v>168</v>
      </c>
      <c r="C140" s="19"/>
      <c r="D140" s="20"/>
      <c r="E140" s="204">
        <f>E141</f>
        <v>4254.3999999999996</v>
      </c>
      <c r="F140" s="204">
        <f t="shared" si="59"/>
        <v>1781.4</v>
      </c>
      <c r="G140" s="204">
        <f t="shared" si="59"/>
        <v>1211.2</v>
      </c>
    </row>
    <row r="141" spans="1:7" ht="37.5" x14ac:dyDescent="0.3">
      <c r="A141" s="18" t="s">
        <v>79</v>
      </c>
      <c r="B141" s="19" t="s">
        <v>168</v>
      </c>
      <c r="C141" s="7" t="s">
        <v>80</v>
      </c>
      <c r="D141" s="20"/>
      <c r="E141" s="204">
        <f>E142</f>
        <v>4254.3999999999996</v>
      </c>
      <c r="F141" s="204">
        <f t="shared" si="59"/>
        <v>1781.4</v>
      </c>
      <c r="G141" s="204">
        <f t="shared" si="59"/>
        <v>1211.2</v>
      </c>
    </row>
    <row r="142" spans="1:7" ht="37.5" x14ac:dyDescent="0.3">
      <c r="A142" s="11" t="s">
        <v>22</v>
      </c>
      <c r="B142" s="7" t="s">
        <v>168</v>
      </c>
      <c r="C142" s="7" t="s">
        <v>80</v>
      </c>
      <c r="D142" s="8">
        <v>200</v>
      </c>
      <c r="E142" s="206">
        <f>E143</f>
        <v>4254.3999999999996</v>
      </c>
      <c r="F142" s="206">
        <f t="shared" si="59"/>
        <v>1781.4</v>
      </c>
      <c r="G142" s="206">
        <f t="shared" si="59"/>
        <v>1211.2</v>
      </c>
    </row>
    <row r="143" spans="1:7" ht="37.5" x14ac:dyDescent="0.3">
      <c r="A143" s="11" t="s">
        <v>23</v>
      </c>
      <c r="B143" s="7" t="s">
        <v>168</v>
      </c>
      <c r="C143" s="7" t="s">
        <v>80</v>
      </c>
      <c r="D143" s="8">
        <v>240</v>
      </c>
      <c r="E143" s="206">
        <f>СВОД.БР2026_27012026!E182</f>
        <v>4254.3999999999996</v>
      </c>
      <c r="F143" s="280">
        <f>[2]СВОД.БР2026_проект!$F$184</f>
        <v>1781.4</v>
      </c>
      <c r="G143" s="280">
        <f>[2]СВОД.БР2026_проект!$G$184</f>
        <v>1211.2</v>
      </c>
    </row>
    <row r="144" spans="1:7" ht="18.75" x14ac:dyDescent="0.3">
      <c r="A144" s="3" t="s">
        <v>101</v>
      </c>
      <c r="B144" s="19" t="s">
        <v>147</v>
      </c>
      <c r="C144" s="19"/>
      <c r="D144" s="20"/>
      <c r="E144" s="204">
        <f>E145+E150+E153</f>
        <v>19448.400000000001</v>
      </c>
      <c r="F144" s="204">
        <f t="shared" ref="F144:G144" si="60">F145+F150+F153</f>
        <v>20257.099999999999</v>
      </c>
      <c r="G144" s="204">
        <f t="shared" si="60"/>
        <v>21083.5</v>
      </c>
    </row>
    <row r="145" spans="1:8" ht="18.75" x14ac:dyDescent="0.3">
      <c r="A145" s="33" t="s">
        <v>103</v>
      </c>
      <c r="B145" s="19" t="s">
        <v>105</v>
      </c>
      <c r="C145" s="19"/>
      <c r="D145" s="20"/>
      <c r="E145" s="204">
        <f>E146</f>
        <v>1291.0999999999999</v>
      </c>
      <c r="F145" s="204">
        <f t="shared" ref="F145:G147" si="61">F146</f>
        <v>1344.6</v>
      </c>
      <c r="G145" s="204">
        <f t="shared" si="61"/>
        <v>1399.5</v>
      </c>
    </row>
    <row r="146" spans="1:8" ht="121.5" customHeight="1" x14ac:dyDescent="0.3">
      <c r="A146" s="11" t="s">
        <v>169</v>
      </c>
      <c r="B146" s="7" t="s">
        <v>105</v>
      </c>
      <c r="C146" s="7" t="s">
        <v>166</v>
      </c>
      <c r="D146" s="8"/>
      <c r="E146" s="206">
        <f>E147</f>
        <v>1291.0999999999999</v>
      </c>
      <c r="F146" s="206">
        <f t="shared" si="61"/>
        <v>1344.6</v>
      </c>
      <c r="G146" s="206">
        <f t="shared" si="61"/>
        <v>1399.5</v>
      </c>
    </row>
    <row r="147" spans="1:8" ht="18.75" x14ac:dyDescent="0.3">
      <c r="A147" s="21" t="s">
        <v>107</v>
      </c>
      <c r="B147" s="7" t="s">
        <v>105</v>
      </c>
      <c r="C147" s="7" t="s">
        <v>166</v>
      </c>
      <c r="D147" s="8">
        <v>300</v>
      </c>
      <c r="E147" s="206">
        <f>E148</f>
        <v>1291.0999999999999</v>
      </c>
      <c r="F147" s="206">
        <f t="shared" si="61"/>
        <v>1344.6</v>
      </c>
      <c r="G147" s="206">
        <f t="shared" si="61"/>
        <v>1399.5</v>
      </c>
    </row>
    <row r="148" spans="1:8" ht="18.75" x14ac:dyDescent="0.3">
      <c r="A148" s="21" t="s">
        <v>108</v>
      </c>
      <c r="B148" s="7" t="s">
        <v>105</v>
      </c>
      <c r="C148" s="7" t="s">
        <v>166</v>
      </c>
      <c r="D148" s="8">
        <v>310</v>
      </c>
      <c r="E148" s="206">
        <f>СВОД.БР2026_27012026!E188</f>
        <v>1291.0999999999999</v>
      </c>
      <c r="F148" s="206">
        <f>[2]СВОД.БР2026_проект!$F$190</f>
        <v>1344.6</v>
      </c>
      <c r="G148" s="206">
        <f>[2]СВОД.БР2026_проект!$G$190</f>
        <v>1399.5</v>
      </c>
    </row>
    <row r="149" spans="1:8" ht="18.75" x14ac:dyDescent="0.3">
      <c r="A149" s="3" t="s">
        <v>164</v>
      </c>
      <c r="B149" s="19" t="s">
        <v>163</v>
      </c>
      <c r="C149" s="19"/>
      <c r="D149" s="20"/>
      <c r="E149" s="204">
        <f>E150</f>
        <v>3881.5</v>
      </c>
      <c r="F149" s="204">
        <f t="shared" ref="F149:G151" si="62">F150</f>
        <v>4042.6</v>
      </c>
      <c r="G149" s="204">
        <f t="shared" si="62"/>
        <v>4207.5</v>
      </c>
      <c r="H149" s="156">
        <f>G146+G150+G154</f>
        <v>14203.8</v>
      </c>
    </row>
    <row r="150" spans="1:8" ht="212.25" customHeight="1" x14ac:dyDescent="0.3">
      <c r="A150" s="11" t="s">
        <v>104</v>
      </c>
      <c r="B150" s="7" t="s">
        <v>163</v>
      </c>
      <c r="C150" s="7" t="s">
        <v>106</v>
      </c>
      <c r="D150" s="8"/>
      <c r="E150" s="206">
        <f>E151</f>
        <v>3881.5</v>
      </c>
      <c r="F150" s="206">
        <f t="shared" si="62"/>
        <v>4042.6</v>
      </c>
      <c r="G150" s="206">
        <f t="shared" si="62"/>
        <v>4207.5</v>
      </c>
    </row>
    <row r="151" spans="1:8" ht="18.75" x14ac:dyDescent="0.3">
      <c r="A151" s="21" t="s">
        <v>107</v>
      </c>
      <c r="B151" s="7" t="s">
        <v>163</v>
      </c>
      <c r="C151" s="7" t="s">
        <v>106</v>
      </c>
      <c r="D151" s="8">
        <v>300</v>
      </c>
      <c r="E151" s="206">
        <f>E152</f>
        <v>3881.5</v>
      </c>
      <c r="F151" s="206">
        <f t="shared" si="62"/>
        <v>4042.6</v>
      </c>
      <c r="G151" s="206">
        <f t="shared" si="62"/>
        <v>4207.5</v>
      </c>
    </row>
    <row r="152" spans="1:8" ht="18.75" x14ac:dyDescent="0.3">
      <c r="A152" s="21" t="s">
        <v>108</v>
      </c>
      <c r="B152" s="7" t="s">
        <v>163</v>
      </c>
      <c r="C152" s="7" t="s">
        <v>106</v>
      </c>
      <c r="D152" s="8">
        <v>310</v>
      </c>
      <c r="E152" s="206">
        <f>СВОД.БР2026_27012026!E193</f>
        <v>3881.5</v>
      </c>
      <c r="F152" s="206">
        <f>[2]СВОД.БР2026_проект!$F$195</f>
        <v>4042.6</v>
      </c>
      <c r="G152" s="206">
        <f>[2]СВОД.БР2026_проект!$G$195</f>
        <v>4207.5</v>
      </c>
    </row>
    <row r="153" spans="1:8" ht="18.75" x14ac:dyDescent="0.3">
      <c r="A153" s="3" t="s">
        <v>109</v>
      </c>
      <c r="B153" s="19" t="s">
        <v>111</v>
      </c>
      <c r="C153" s="19"/>
      <c r="D153" s="8"/>
      <c r="E153" s="204">
        <f>E154+E157</f>
        <v>14275.8</v>
      </c>
      <c r="F153" s="204">
        <f t="shared" ref="F153:G153" si="63">F154+F157</f>
        <v>14869.9</v>
      </c>
      <c r="G153" s="204">
        <f t="shared" si="63"/>
        <v>15476.5</v>
      </c>
    </row>
    <row r="154" spans="1:8" ht="75" x14ac:dyDescent="0.3">
      <c r="A154" s="11" t="s">
        <v>110</v>
      </c>
      <c r="B154" s="57" t="s">
        <v>111</v>
      </c>
      <c r="C154" s="57" t="s">
        <v>112</v>
      </c>
      <c r="D154" s="8"/>
      <c r="E154" s="206">
        <f>E155</f>
        <v>7929.9</v>
      </c>
      <c r="F154" s="206">
        <f t="shared" ref="F154:G154" si="64">F155</f>
        <v>8259.7999999999993</v>
      </c>
      <c r="G154" s="206">
        <f t="shared" si="64"/>
        <v>8596.7999999999993</v>
      </c>
    </row>
    <row r="155" spans="1:8" ht="18.75" x14ac:dyDescent="0.3">
      <c r="A155" s="21" t="s">
        <v>107</v>
      </c>
      <c r="B155" s="7" t="s">
        <v>111</v>
      </c>
      <c r="C155" s="7" t="s">
        <v>112</v>
      </c>
      <c r="D155" s="8">
        <v>300</v>
      </c>
      <c r="E155" s="206">
        <f>E156</f>
        <v>7929.9</v>
      </c>
      <c r="F155" s="206">
        <f t="shared" ref="F155:G155" si="65">F156</f>
        <v>8259.7999999999993</v>
      </c>
      <c r="G155" s="206">
        <f t="shared" si="65"/>
        <v>8596.7999999999993</v>
      </c>
    </row>
    <row r="156" spans="1:8" ht="18.75" x14ac:dyDescent="0.3">
      <c r="A156" s="17" t="s">
        <v>108</v>
      </c>
      <c r="B156" s="7" t="s">
        <v>111</v>
      </c>
      <c r="C156" s="7" t="s">
        <v>112</v>
      </c>
      <c r="D156" s="8">
        <v>310</v>
      </c>
      <c r="E156" s="206">
        <f>[3]СВОД.БР2026_проект!$E$199</f>
        <v>7929.9</v>
      </c>
      <c r="F156" s="205">
        <f>[3]СВОД.БР2026_проект!$F$199</f>
        <v>8259.7999999999993</v>
      </c>
      <c r="G156" s="205">
        <f>[3]СВОД.БР2026_проект!$G$200</f>
        <v>8596.7999999999993</v>
      </c>
    </row>
    <row r="157" spans="1:8" ht="56.25" x14ac:dyDescent="0.3">
      <c r="A157" s="58" t="s">
        <v>113</v>
      </c>
      <c r="B157" s="57" t="s">
        <v>111</v>
      </c>
      <c r="C157" s="57" t="s">
        <v>114</v>
      </c>
      <c r="D157" s="8"/>
      <c r="E157" s="206">
        <f>E158</f>
        <v>6345.9</v>
      </c>
      <c r="F157" s="206">
        <f t="shared" ref="F157:G158" si="66">F158</f>
        <v>6610.1</v>
      </c>
      <c r="G157" s="206">
        <f t="shared" si="66"/>
        <v>6879.7</v>
      </c>
    </row>
    <row r="158" spans="1:8" ht="24" customHeight="1" x14ac:dyDescent="0.3">
      <c r="A158" s="21" t="s">
        <v>107</v>
      </c>
      <c r="B158" s="7" t="s">
        <v>111</v>
      </c>
      <c r="C158" s="7" t="s">
        <v>114</v>
      </c>
      <c r="D158" s="8">
        <v>300</v>
      </c>
      <c r="E158" s="206">
        <f>E159</f>
        <v>6345.9</v>
      </c>
      <c r="F158" s="206">
        <f t="shared" si="66"/>
        <v>6610.1</v>
      </c>
      <c r="G158" s="206">
        <f t="shared" si="66"/>
        <v>6879.7</v>
      </c>
    </row>
    <row r="159" spans="1:8" ht="37.5" x14ac:dyDescent="0.3">
      <c r="A159" s="161" t="s">
        <v>115</v>
      </c>
      <c r="B159" s="7" t="s">
        <v>111</v>
      </c>
      <c r="C159" s="7" t="s">
        <v>114</v>
      </c>
      <c r="D159" s="8">
        <v>320</v>
      </c>
      <c r="E159" s="206">
        <f>[2]СВОД.БР2026_проект!$E$204</f>
        <v>6345.9</v>
      </c>
      <c r="F159" s="205">
        <f>[2]СВОД.БР2026_проект!$F$204</f>
        <v>6610.1</v>
      </c>
      <c r="G159" s="205">
        <f>[2]СВОД.БР2026_проект!$G$204</f>
        <v>6879.7</v>
      </c>
    </row>
    <row r="160" spans="1:8" ht="18.75" x14ac:dyDescent="0.3">
      <c r="A160" s="3" t="s">
        <v>116</v>
      </c>
      <c r="B160" s="19" t="s">
        <v>149</v>
      </c>
      <c r="C160" s="19"/>
      <c r="D160" s="20"/>
      <c r="E160" s="204">
        <f>E162</f>
        <v>13689.9</v>
      </c>
      <c r="F160" s="204">
        <f t="shared" ref="F160:G160" si="67">F162</f>
        <v>14950.6</v>
      </c>
      <c r="G160" s="204">
        <f t="shared" si="67"/>
        <v>15591.800000000001</v>
      </c>
    </row>
    <row r="161" spans="1:7" ht="18.75" x14ac:dyDescent="0.3">
      <c r="A161" s="3" t="s">
        <v>117</v>
      </c>
      <c r="B161" s="19" t="s">
        <v>118</v>
      </c>
      <c r="C161" s="19"/>
      <c r="D161" s="20"/>
      <c r="E161" s="204">
        <f>E162</f>
        <v>13689.9</v>
      </c>
      <c r="F161" s="204">
        <f t="shared" ref="F161:G161" si="68">F162</f>
        <v>14950.6</v>
      </c>
      <c r="G161" s="204">
        <f t="shared" si="68"/>
        <v>15591.800000000001</v>
      </c>
    </row>
    <row r="162" spans="1:7" ht="47.25" customHeight="1" x14ac:dyDescent="0.3">
      <c r="A162" s="18" t="s">
        <v>78</v>
      </c>
      <c r="B162" s="19" t="s">
        <v>118</v>
      </c>
      <c r="C162" s="19"/>
      <c r="D162" s="20"/>
      <c r="E162" s="204">
        <f>E163+E166</f>
        <v>13689.9</v>
      </c>
      <c r="F162" s="204">
        <f t="shared" ref="F162:G162" si="69">F163+F166</f>
        <v>14950.6</v>
      </c>
      <c r="G162" s="204">
        <f t="shared" si="69"/>
        <v>15591.800000000001</v>
      </c>
    </row>
    <row r="163" spans="1:7" ht="56.25" x14ac:dyDescent="0.3">
      <c r="A163" s="18" t="s">
        <v>119</v>
      </c>
      <c r="B163" s="19" t="s">
        <v>118</v>
      </c>
      <c r="C163" s="19" t="s">
        <v>120</v>
      </c>
      <c r="D163" s="20"/>
      <c r="E163" s="204">
        <f>E164</f>
        <v>1219.5999999999999</v>
      </c>
      <c r="F163" s="204">
        <f t="shared" ref="F163:G164" si="70">F164</f>
        <v>1270.3</v>
      </c>
      <c r="G163" s="204">
        <f t="shared" si="70"/>
        <v>1322.2</v>
      </c>
    </row>
    <row r="164" spans="1:7" ht="37.5" x14ac:dyDescent="0.3">
      <c r="A164" s="11" t="s">
        <v>22</v>
      </c>
      <c r="B164" s="7" t="s">
        <v>118</v>
      </c>
      <c r="C164" s="7" t="s">
        <v>120</v>
      </c>
      <c r="D164" s="8">
        <v>200</v>
      </c>
      <c r="E164" s="206">
        <f>E165</f>
        <v>1219.5999999999999</v>
      </c>
      <c r="F164" s="206">
        <f t="shared" si="70"/>
        <v>1270.3</v>
      </c>
      <c r="G164" s="206">
        <f t="shared" si="70"/>
        <v>1322.2</v>
      </c>
    </row>
    <row r="165" spans="1:7" ht="37.5" x14ac:dyDescent="0.3">
      <c r="A165" s="11" t="s">
        <v>23</v>
      </c>
      <c r="B165" s="7" t="s">
        <v>118</v>
      </c>
      <c r="C165" s="7" t="s">
        <v>120</v>
      </c>
      <c r="D165" s="8">
        <v>240</v>
      </c>
      <c r="E165" s="206">
        <f>[2]СВОД.БР2026_проект!$E$211</f>
        <v>1219.5999999999999</v>
      </c>
      <c r="F165" s="205">
        <f>[2]СВОД.БР2026_проект!$F$211</f>
        <v>1270.3</v>
      </c>
      <c r="G165" s="205">
        <f>[2]СВОД.БР2026_проект!$G$211</f>
        <v>1322.2</v>
      </c>
    </row>
    <row r="166" spans="1:7" ht="41.25" customHeight="1" x14ac:dyDescent="0.3">
      <c r="A166" s="18" t="s">
        <v>121</v>
      </c>
      <c r="B166" s="19" t="s">
        <v>118</v>
      </c>
      <c r="C166" s="19" t="s">
        <v>122</v>
      </c>
      <c r="D166" s="8"/>
      <c r="E166" s="204">
        <f>E167+E169+E171</f>
        <v>12470.3</v>
      </c>
      <c r="F166" s="204">
        <f t="shared" ref="F166:G166" si="71">F167+F169+F171</f>
        <v>13680.300000000001</v>
      </c>
      <c r="G166" s="204">
        <f t="shared" si="71"/>
        <v>14269.6</v>
      </c>
    </row>
    <row r="167" spans="1:7" ht="75" x14ac:dyDescent="0.3">
      <c r="A167" s="17" t="s">
        <v>13</v>
      </c>
      <c r="B167" s="7" t="s">
        <v>118</v>
      </c>
      <c r="C167" s="7" t="s">
        <v>122</v>
      </c>
      <c r="D167" s="8">
        <v>100</v>
      </c>
      <c r="E167" s="206">
        <f>E168</f>
        <v>9077.7999999999993</v>
      </c>
      <c r="F167" s="206">
        <f t="shared" ref="F167:G167" si="72">F168</f>
        <v>10387.200000000001</v>
      </c>
      <c r="G167" s="206">
        <f t="shared" si="72"/>
        <v>10811</v>
      </c>
    </row>
    <row r="168" spans="1:7" ht="18.75" x14ac:dyDescent="0.3">
      <c r="A168" s="21" t="s">
        <v>61</v>
      </c>
      <c r="B168" s="7" t="s">
        <v>118</v>
      </c>
      <c r="C168" s="7" t="s">
        <v>122</v>
      </c>
      <c r="D168" s="8">
        <v>110</v>
      </c>
      <c r="E168" s="206">
        <v>9077.7999999999993</v>
      </c>
      <c r="F168" s="206">
        <f>[3]СВОД.БР2026_проект!$F$214</f>
        <v>10387.200000000001</v>
      </c>
      <c r="G168" s="206">
        <f>[3]СВОД.БР2026_проект!$G$214</f>
        <v>10811</v>
      </c>
    </row>
    <row r="169" spans="1:7" ht="37.5" x14ac:dyDescent="0.3">
      <c r="A169" s="11" t="s">
        <v>22</v>
      </c>
      <c r="B169" s="7" t="s">
        <v>118</v>
      </c>
      <c r="C169" s="7" t="s">
        <v>122</v>
      </c>
      <c r="D169" s="8">
        <v>200</v>
      </c>
      <c r="E169" s="206">
        <f>E170</f>
        <v>3392</v>
      </c>
      <c r="F169" s="206">
        <f>F170</f>
        <v>3293.1</v>
      </c>
      <c r="G169" s="206">
        <f t="shared" ref="G169" si="73">G170</f>
        <v>3458.6</v>
      </c>
    </row>
    <row r="170" spans="1:7" ht="37.5" x14ac:dyDescent="0.3">
      <c r="A170" s="11" t="s">
        <v>23</v>
      </c>
      <c r="B170" s="7" t="s">
        <v>118</v>
      </c>
      <c r="C170" s="7" t="s">
        <v>122</v>
      </c>
      <c r="D170" s="8">
        <v>240</v>
      </c>
      <c r="E170" s="206">
        <v>3392</v>
      </c>
      <c r="F170" s="206">
        <v>3293.1</v>
      </c>
      <c r="G170" s="206">
        <v>3458.6</v>
      </c>
    </row>
    <row r="171" spans="1:7" ht="18.75" x14ac:dyDescent="0.3">
      <c r="A171" s="21" t="s">
        <v>24</v>
      </c>
      <c r="B171" s="7" t="s">
        <v>118</v>
      </c>
      <c r="C171" s="7" t="s">
        <v>122</v>
      </c>
      <c r="D171" s="8">
        <v>800</v>
      </c>
      <c r="E171" s="206">
        <f>E172</f>
        <v>0.5</v>
      </c>
      <c r="F171" s="206">
        <f t="shared" ref="F171:G171" si="74">F172</f>
        <v>0</v>
      </c>
      <c r="G171" s="206">
        <f t="shared" si="74"/>
        <v>0</v>
      </c>
    </row>
    <row r="172" spans="1:7" ht="18.75" x14ac:dyDescent="0.3">
      <c r="A172" s="21" t="s">
        <v>25</v>
      </c>
      <c r="B172" s="7" t="s">
        <v>118</v>
      </c>
      <c r="C172" s="7" t="s">
        <v>122</v>
      </c>
      <c r="D172" s="8">
        <v>850</v>
      </c>
      <c r="E172" s="206">
        <v>0.5</v>
      </c>
      <c r="F172" s="206">
        <v>0</v>
      </c>
      <c r="G172" s="206">
        <v>0</v>
      </c>
    </row>
    <row r="173" spans="1:7" ht="18.75" x14ac:dyDescent="0.3">
      <c r="A173" s="3" t="s">
        <v>123</v>
      </c>
      <c r="B173" s="19" t="s">
        <v>151</v>
      </c>
      <c r="C173" s="60"/>
      <c r="D173" s="54"/>
      <c r="E173" s="204">
        <f>E174+E178</f>
        <v>11006.300000000001</v>
      </c>
      <c r="F173" s="204">
        <f t="shared" ref="F173:G173" si="75">F174+F178</f>
        <v>11315.5</v>
      </c>
      <c r="G173" s="204">
        <f t="shared" si="75"/>
        <v>11727.8</v>
      </c>
    </row>
    <row r="174" spans="1:7" ht="18.75" x14ac:dyDescent="0.3">
      <c r="A174" s="3" t="s">
        <v>125</v>
      </c>
      <c r="B174" s="19" t="s">
        <v>127</v>
      </c>
      <c r="C174" s="60"/>
      <c r="D174" s="54"/>
      <c r="E174" s="204">
        <f>E175</f>
        <v>3877.8</v>
      </c>
      <c r="F174" s="204">
        <f t="shared" ref="F174:G176" si="76">F175</f>
        <v>3989</v>
      </c>
      <c r="G174" s="204">
        <f t="shared" si="76"/>
        <v>4102.6000000000004</v>
      </c>
    </row>
    <row r="175" spans="1:7" ht="64.5" customHeight="1" x14ac:dyDescent="0.3">
      <c r="A175" s="284" t="s">
        <v>126</v>
      </c>
      <c r="B175" s="7" t="s">
        <v>127</v>
      </c>
      <c r="C175" s="7" t="s">
        <v>128</v>
      </c>
      <c r="D175" s="61"/>
      <c r="E175" s="206">
        <f>E176</f>
        <v>3877.8</v>
      </c>
      <c r="F175" s="206">
        <f t="shared" si="76"/>
        <v>3989</v>
      </c>
      <c r="G175" s="206">
        <f t="shared" si="76"/>
        <v>4102.6000000000004</v>
      </c>
    </row>
    <row r="176" spans="1:7" ht="37.5" x14ac:dyDescent="0.3">
      <c r="A176" s="11" t="s">
        <v>22</v>
      </c>
      <c r="B176" s="7" t="s">
        <v>127</v>
      </c>
      <c r="C176" s="7" t="s">
        <v>128</v>
      </c>
      <c r="D176" s="8">
        <v>200</v>
      </c>
      <c r="E176" s="206">
        <f>E177</f>
        <v>3877.8</v>
      </c>
      <c r="F176" s="206">
        <f t="shared" si="76"/>
        <v>3989</v>
      </c>
      <c r="G176" s="206">
        <f t="shared" si="76"/>
        <v>4102.6000000000004</v>
      </c>
    </row>
    <row r="177" spans="1:7" ht="37.5" x14ac:dyDescent="0.3">
      <c r="A177" s="11" t="s">
        <v>23</v>
      </c>
      <c r="B177" s="7" t="s">
        <v>127</v>
      </c>
      <c r="C177" s="7" t="s">
        <v>128</v>
      </c>
      <c r="D177" s="8">
        <v>240</v>
      </c>
      <c r="E177" s="206">
        <f>[2]СВОД.БР2026_проект!$E$231</f>
        <v>3877.8</v>
      </c>
      <c r="F177" s="206">
        <f>[2]СВОД.БР2026_проект!$F$231</f>
        <v>3989</v>
      </c>
      <c r="G177" s="206">
        <f>[2]СВОД.БР2026_проект!$G$231</f>
        <v>4102.6000000000004</v>
      </c>
    </row>
    <row r="178" spans="1:7" ht="18.75" x14ac:dyDescent="0.3">
      <c r="A178" s="3" t="s">
        <v>129</v>
      </c>
      <c r="B178" s="19" t="s">
        <v>131</v>
      </c>
      <c r="C178" s="19"/>
      <c r="D178" s="20"/>
      <c r="E178" s="204">
        <f>E179</f>
        <v>7128.5000000000009</v>
      </c>
      <c r="F178" s="204">
        <f t="shared" ref="F178:G179" si="77">F179</f>
        <v>7326.5</v>
      </c>
      <c r="G178" s="204">
        <f t="shared" si="77"/>
        <v>7625.2</v>
      </c>
    </row>
    <row r="179" spans="1:7" ht="56.25" x14ac:dyDescent="0.3">
      <c r="A179" s="22" t="s">
        <v>130</v>
      </c>
      <c r="B179" s="32" t="s">
        <v>131</v>
      </c>
      <c r="C179" s="39" t="s">
        <v>132</v>
      </c>
      <c r="D179" s="62"/>
      <c r="E179" s="154">
        <f>E180</f>
        <v>7128.5000000000009</v>
      </c>
      <c r="F179" s="154">
        <f t="shared" si="77"/>
        <v>7326.5</v>
      </c>
      <c r="G179" s="154">
        <f t="shared" si="77"/>
        <v>7625.2</v>
      </c>
    </row>
    <row r="180" spans="1:7" ht="37.5" x14ac:dyDescent="0.3">
      <c r="A180" s="17" t="s">
        <v>133</v>
      </c>
      <c r="B180" s="7" t="s">
        <v>131</v>
      </c>
      <c r="C180" s="7" t="s">
        <v>132</v>
      </c>
      <c r="D180" s="8"/>
      <c r="E180" s="206">
        <f>E181+E183+E185</f>
        <v>7128.5000000000009</v>
      </c>
      <c r="F180" s="206">
        <f t="shared" ref="F180:G180" si="78">F181+F183+F185</f>
        <v>7326.5</v>
      </c>
      <c r="G180" s="206">
        <f t="shared" si="78"/>
        <v>7625.2</v>
      </c>
    </row>
    <row r="181" spans="1:7" ht="75" x14ac:dyDescent="0.3">
      <c r="A181" s="17" t="s">
        <v>13</v>
      </c>
      <c r="B181" s="7" t="s">
        <v>131</v>
      </c>
      <c r="C181" s="7" t="s">
        <v>132</v>
      </c>
      <c r="D181" s="8">
        <v>100</v>
      </c>
      <c r="E181" s="206">
        <f>E182</f>
        <v>6942.4000000000005</v>
      </c>
      <c r="F181" s="206">
        <f>F182</f>
        <v>7224.5</v>
      </c>
      <c r="G181" s="206">
        <f>G182</f>
        <v>7519.3</v>
      </c>
    </row>
    <row r="182" spans="1:7" ht="18.75" x14ac:dyDescent="0.3">
      <c r="A182" s="21" t="s">
        <v>61</v>
      </c>
      <c r="B182" s="7" t="s">
        <v>131</v>
      </c>
      <c r="C182" s="7" t="s">
        <v>132</v>
      </c>
      <c r="D182" s="8">
        <v>110</v>
      </c>
      <c r="E182" s="206">
        <f>[2]СВОД.БР2026_проект!$E$236</f>
        <v>6942.4000000000005</v>
      </c>
      <c r="F182" s="206">
        <f>[2]СВОД.БР2026_проект!$F$236</f>
        <v>7224.5</v>
      </c>
      <c r="G182" s="206">
        <f>[2]СВОД.БР2026_проект!$G$236</f>
        <v>7519.3</v>
      </c>
    </row>
    <row r="183" spans="1:7" ht="37.5" x14ac:dyDescent="0.3">
      <c r="A183" s="11" t="s">
        <v>22</v>
      </c>
      <c r="B183" s="7" t="s">
        <v>131</v>
      </c>
      <c r="C183" s="7" t="s">
        <v>132</v>
      </c>
      <c r="D183" s="8">
        <v>200</v>
      </c>
      <c r="E183" s="206">
        <f>E184</f>
        <v>186.1</v>
      </c>
      <c r="F183" s="206">
        <f t="shared" ref="F183:G183" si="79">F184</f>
        <v>102</v>
      </c>
      <c r="G183" s="206">
        <f t="shared" si="79"/>
        <v>105.9</v>
      </c>
    </row>
    <row r="184" spans="1:7" ht="37.5" x14ac:dyDescent="0.3">
      <c r="A184" s="11" t="s">
        <v>23</v>
      </c>
      <c r="B184" s="7" t="s">
        <v>131</v>
      </c>
      <c r="C184" s="7" t="s">
        <v>132</v>
      </c>
      <c r="D184" s="8">
        <v>240</v>
      </c>
      <c r="E184" s="206">
        <v>186.1</v>
      </c>
      <c r="F184" s="206">
        <v>102</v>
      </c>
      <c r="G184" s="206">
        <v>105.9</v>
      </c>
    </row>
    <row r="185" spans="1:7" ht="18.75" x14ac:dyDescent="0.3">
      <c r="A185" s="21" t="s">
        <v>24</v>
      </c>
      <c r="B185" s="7" t="s">
        <v>131</v>
      </c>
      <c r="C185" s="7" t="s">
        <v>132</v>
      </c>
      <c r="D185" s="8">
        <v>800</v>
      </c>
      <c r="E185" s="206">
        <f>E186</f>
        <v>0</v>
      </c>
      <c r="F185" s="206">
        <f t="shared" ref="F185:G185" si="80">F186</f>
        <v>0</v>
      </c>
      <c r="G185" s="206">
        <f t="shared" si="80"/>
        <v>0</v>
      </c>
    </row>
    <row r="186" spans="1:7" ht="18.75" x14ac:dyDescent="0.3">
      <c r="A186" s="21" t="s">
        <v>25</v>
      </c>
      <c r="B186" s="7" t="s">
        <v>131</v>
      </c>
      <c r="C186" s="7" t="s">
        <v>132</v>
      </c>
      <c r="D186" s="8">
        <v>850</v>
      </c>
      <c r="E186" s="206">
        <v>0</v>
      </c>
      <c r="F186" s="206">
        <v>0</v>
      </c>
      <c r="G186" s="206">
        <v>0</v>
      </c>
    </row>
    <row r="187" spans="1:7" s="82" customFormat="1" ht="18.75" x14ac:dyDescent="0.3">
      <c r="A187" s="33" t="s">
        <v>181</v>
      </c>
      <c r="B187" s="32" t="s">
        <v>180</v>
      </c>
      <c r="C187" s="39"/>
      <c r="D187" s="40"/>
      <c r="E187" s="281">
        <f>E188</f>
        <v>15417.4</v>
      </c>
      <c r="F187" s="278">
        <v>0</v>
      </c>
      <c r="G187" s="278">
        <v>0</v>
      </c>
    </row>
    <row r="188" spans="1:7" s="82" customFormat="1" ht="37.5" x14ac:dyDescent="0.3">
      <c r="A188" s="22" t="s">
        <v>182</v>
      </c>
      <c r="B188" s="39" t="s">
        <v>180</v>
      </c>
      <c r="C188" s="39" t="s">
        <v>183</v>
      </c>
      <c r="D188" s="40"/>
      <c r="E188" s="282">
        <f>E189</f>
        <v>15417.4</v>
      </c>
      <c r="F188" s="278">
        <v>0</v>
      </c>
      <c r="G188" s="278">
        <v>0</v>
      </c>
    </row>
    <row r="189" spans="1:7" s="82" customFormat="1" ht="18.75" x14ac:dyDescent="0.3">
      <c r="A189" s="283" t="s">
        <v>24</v>
      </c>
      <c r="B189" s="39" t="s">
        <v>180</v>
      </c>
      <c r="C189" s="39" t="s">
        <v>183</v>
      </c>
      <c r="D189" s="40">
        <v>800</v>
      </c>
      <c r="E189" s="282">
        <f>E190</f>
        <v>15417.4</v>
      </c>
      <c r="F189" s="278">
        <v>0</v>
      </c>
      <c r="G189" s="278">
        <v>0</v>
      </c>
    </row>
    <row r="190" spans="1:7" ht="18.75" x14ac:dyDescent="0.3">
      <c r="A190" s="291" t="s">
        <v>330</v>
      </c>
      <c r="B190" s="39" t="s">
        <v>180</v>
      </c>
      <c r="C190" s="39" t="s">
        <v>183</v>
      </c>
      <c r="D190" s="40">
        <v>880</v>
      </c>
      <c r="E190" s="282">
        <v>15417.4</v>
      </c>
      <c r="F190" s="278">
        <v>0</v>
      </c>
      <c r="G190" s="278">
        <v>0</v>
      </c>
    </row>
    <row r="191" spans="1:7" ht="18.75" x14ac:dyDescent="0.3">
      <c r="A191" s="263" t="s">
        <v>292</v>
      </c>
      <c r="B191" s="264"/>
      <c r="C191" s="264"/>
      <c r="D191" s="265"/>
      <c r="E191" s="154">
        <f>E14+E66+E71+E79+E104+E133+E144+E160+E173</f>
        <v>168876.19999999998</v>
      </c>
      <c r="F191" s="154">
        <f>F14+F66+F71+F79+F104+F133+F144+F160+F173</f>
        <v>131467.9</v>
      </c>
      <c r="G191" s="154">
        <f>G14+G66+G71+G79+G104+G133+G144+G160+G173</f>
        <v>119935.00000000001</v>
      </c>
    </row>
    <row r="192" spans="1:7" ht="18.75" x14ac:dyDescent="0.3">
      <c r="A192" s="268" t="s">
        <v>289</v>
      </c>
      <c r="B192" s="269"/>
      <c r="C192" s="269"/>
      <c r="D192" s="270"/>
      <c r="E192" s="267">
        <v>0</v>
      </c>
      <c r="F192" s="154">
        <v>3452.9</v>
      </c>
      <c r="G192" s="154">
        <v>6338.5</v>
      </c>
    </row>
    <row r="193" spans="1:7" ht="18.75" x14ac:dyDescent="0.3">
      <c r="A193" s="263" t="s">
        <v>293</v>
      </c>
      <c r="B193" s="264"/>
      <c r="C193" s="264"/>
      <c r="D193" s="265"/>
      <c r="E193" s="154">
        <f>E191+E192</f>
        <v>168876.19999999998</v>
      </c>
      <c r="F193" s="154">
        <f>F191+F192</f>
        <v>134920.79999999999</v>
      </c>
      <c r="G193" s="154">
        <f>G191+G192</f>
        <v>126273.50000000001</v>
      </c>
    </row>
    <row r="194" spans="1:7" ht="18.75" x14ac:dyDescent="0.3">
      <c r="A194" s="138"/>
      <c r="B194" s="142"/>
      <c r="C194" s="143"/>
      <c r="D194" s="143"/>
      <c r="E194" s="203">
        <f>'Прилож.1 ДОХОДОВ 2026'!D49</f>
        <v>153076.20000000001</v>
      </c>
      <c r="F194" s="203">
        <f>'Прилож.1 ДОХОДОВ 2026'!E49</f>
        <v>134920.80000000002</v>
      </c>
      <c r="G194" s="203">
        <f>'Прилож.1 ДОХОДОВ 2026'!F49</f>
        <v>126273.49999999999</v>
      </c>
    </row>
    <row r="195" spans="1:7" x14ac:dyDescent="0.2">
      <c r="A195" s="66"/>
      <c r="B195" s="67"/>
      <c r="C195" s="68"/>
      <c r="D195" s="68"/>
      <c r="E195" s="198">
        <f>E193-E194</f>
        <v>15799.999999999971</v>
      </c>
      <c r="F195" s="198">
        <f t="shared" ref="F195:G195" si="81">F193-F194</f>
        <v>0</v>
      </c>
      <c r="G195" s="198">
        <f t="shared" si="81"/>
        <v>0</v>
      </c>
    </row>
    <row r="203" spans="1:7" x14ac:dyDescent="0.2">
      <c r="A203" s="69"/>
    </row>
    <row r="204" spans="1:7" ht="15.75" x14ac:dyDescent="0.25">
      <c r="A204" s="70"/>
      <c r="B204" s="70"/>
      <c r="C204" s="70"/>
      <c r="D204" s="70"/>
      <c r="E204" s="70"/>
    </row>
    <row r="205" spans="1:7" ht="15.75" x14ac:dyDescent="0.25">
      <c r="A205" s="70"/>
      <c r="B205" s="70"/>
      <c r="C205" s="70"/>
      <c r="D205" s="70"/>
      <c r="E205" s="70"/>
    </row>
    <row r="208" spans="1:7" x14ac:dyDescent="0.2">
      <c r="A208" s="366"/>
      <c r="B208" s="366"/>
      <c r="C208" s="366"/>
    </row>
    <row r="209" spans="1:5" x14ac:dyDescent="0.2">
      <c r="A209" s="71"/>
      <c r="B209" s="71"/>
      <c r="C209" s="71"/>
      <c r="D209" s="71"/>
      <c r="E209" s="72"/>
    </row>
    <row r="210" spans="1:5" x14ac:dyDescent="0.2">
      <c r="A210" s="71"/>
      <c r="B210" s="71"/>
      <c r="C210" s="71"/>
      <c r="D210" s="71"/>
      <c r="E210" s="71"/>
    </row>
    <row r="211" spans="1:5" x14ac:dyDescent="0.2">
      <c r="A211" s="69"/>
      <c r="B211" s="73"/>
      <c r="C211" s="71"/>
      <c r="D211" s="71"/>
      <c r="E211" s="69"/>
    </row>
    <row r="212" spans="1:5" x14ac:dyDescent="0.2">
      <c r="A212" s="69"/>
      <c r="B212" s="74"/>
      <c r="C212" s="71"/>
      <c r="D212" s="71"/>
      <c r="E212" s="69"/>
    </row>
    <row r="213" spans="1:5" x14ac:dyDescent="0.2">
      <c r="A213" s="66"/>
      <c r="B213" s="68"/>
      <c r="C213" s="68"/>
      <c r="D213" s="68"/>
      <c r="E213" s="66"/>
    </row>
    <row r="214" spans="1:5" x14ac:dyDescent="0.2">
      <c r="A214" s="66"/>
      <c r="B214" s="68"/>
      <c r="C214" s="68"/>
      <c r="D214" s="68"/>
      <c r="E214" s="66"/>
    </row>
    <row r="215" spans="1:5" x14ac:dyDescent="0.2">
      <c r="A215" s="66"/>
      <c r="B215" s="68"/>
      <c r="C215" s="68"/>
      <c r="D215" s="68"/>
      <c r="E215" s="66"/>
    </row>
    <row r="216" spans="1:5" x14ac:dyDescent="0.2">
      <c r="A216" s="66"/>
      <c r="B216" s="68"/>
      <c r="C216" s="68"/>
      <c r="D216" s="68"/>
      <c r="E216" s="66"/>
    </row>
    <row r="217" spans="1:5" x14ac:dyDescent="0.2">
      <c r="A217" s="69"/>
      <c r="B217" s="71"/>
      <c r="C217" s="71"/>
      <c r="D217" s="71"/>
      <c r="E217" s="69"/>
    </row>
    <row r="218" spans="1:5" x14ac:dyDescent="0.2">
      <c r="A218" s="69"/>
      <c r="B218" s="71"/>
      <c r="C218" s="71"/>
      <c r="D218" s="71"/>
      <c r="E218" s="69"/>
    </row>
    <row r="219" spans="1:5" x14ac:dyDescent="0.2">
      <c r="A219" s="66"/>
      <c r="B219" s="68"/>
      <c r="C219" s="68"/>
      <c r="D219" s="68"/>
      <c r="E219" s="66"/>
    </row>
    <row r="220" spans="1:5" x14ac:dyDescent="0.2">
      <c r="A220" s="66"/>
      <c r="B220" s="68"/>
      <c r="C220" s="68"/>
      <c r="D220" s="68"/>
      <c r="E220" s="66"/>
    </row>
    <row r="221" spans="1:5" x14ac:dyDescent="0.2">
      <c r="A221" s="66"/>
      <c r="B221" s="68"/>
      <c r="C221" s="68"/>
      <c r="D221" s="68"/>
      <c r="E221" s="66"/>
    </row>
    <row r="222" spans="1:5" x14ac:dyDescent="0.2">
      <c r="A222" s="66"/>
      <c r="B222" s="68"/>
      <c r="C222" s="68"/>
      <c r="D222" s="68"/>
      <c r="E222" s="66"/>
    </row>
    <row r="223" spans="1:5" x14ac:dyDescent="0.2">
      <c r="A223" s="66"/>
      <c r="B223" s="68"/>
      <c r="C223" s="68"/>
      <c r="D223" s="68"/>
      <c r="E223" s="66"/>
    </row>
    <row r="224" spans="1:5" x14ac:dyDescent="0.2">
      <c r="A224" s="66"/>
      <c r="B224" s="68"/>
      <c r="C224" s="68"/>
      <c r="D224" s="68"/>
      <c r="E224" s="66"/>
    </row>
    <row r="225" spans="1:5" x14ac:dyDescent="0.2">
      <c r="A225" s="66"/>
      <c r="B225" s="68"/>
      <c r="C225" s="68"/>
      <c r="D225" s="68"/>
      <c r="E225" s="66"/>
    </row>
    <row r="226" spans="1:5" x14ac:dyDescent="0.2">
      <c r="A226" s="66"/>
      <c r="B226" s="68"/>
      <c r="C226" s="68"/>
      <c r="D226" s="68"/>
      <c r="E226" s="66"/>
    </row>
    <row r="227" spans="1:5" x14ac:dyDescent="0.2">
      <c r="A227" s="66"/>
      <c r="B227" s="68"/>
      <c r="C227" s="68"/>
      <c r="D227" s="68"/>
      <c r="E227" s="66"/>
    </row>
    <row r="228" spans="1:5" x14ac:dyDescent="0.2">
      <c r="A228" s="66"/>
      <c r="B228" s="68"/>
      <c r="C228" s="68"/>
      <c r="D228" s="68"/>
      <c r="E228" s="66"/>
    </row>
    <row r="229" spans="1:5" x14ac:dyDescent="0.2">
      <c r="A229" s="66"/>
      <c r="B229" s="68"/>
      <c r="C229" s="68"/>
      <c r="D229" s="68"/>
      <c r="E229" s="66"/>
    </row>
    <row r="230" spans="1:5" x14ac:dyDescent="0.2">
      <c r="A230" s="66"/>
      <c r="B230" s="68"/>
      <c r="C230" s="68"/>
      <c r="D230" s="68"/>
      <c r="E230" s="66"/>
    </row>
    <row r="231" spans="1:5" x14ac:dyDescent="0.2">
      <c r="A231" s="69"/>
      <c r="B231" s="71"/>
      <c r="C231" s="71"/>
      <c r="D231" s="71"/>
      <c r="E231" s="69"/>
    </row>
    <row r="232" spans="1:5" x14ac:dyDescent="0.2">
      <c r="A232" s="69"/>
      <c r="B232" s="68"/>
      <c r="C232" s="68"/>
      <c r="D232" s="68"/>
      <c r="E232" s="66"/>
    </row>
    <row r="233" spans="1:5" x14ac:dyDescent="0.2">
      <c r="A233" s="66"/>
      <c r="B233" s="68"/>
      <c r="C233" s="68"/>
      <c r="D233" s="68"/>
      <c r="E233" s="66"/>
    </row>
    <row r="234" spans="1:5" x14ac:dyDescent="0.2">
      <c r="A234" s="66"/>
      <c r="B234" s="68"/>
      <c r="C234" s="68"/>
      <c r="D234" s="68"/>
      <c r="E234" s="66"/>
    </row>
    <row r="235" spans="1:5" x14ac:dyDescent="0.2">
      <c r="A235" s="66"/>
      <c r="B235" s="68"/>
      <c r="C235" s="68"/>
      <c r="D235" s="68"/>
      <c r="E235" s="66"/>
    </row>
    <row r="236" spans="1:5" x14ac:dyDescent="0.2">
      <c r="A236" s="66"/>
      <c r="B236" s="68"/>
      <c r="C236" s="68"/>
      <c r="D236" s="68"/>
      <c r="E236" s="66"/>
    </row>
    <row r="237" spans="1:5" x14ac:dyDescent="0.2">
      <c r="A237" s="66"/>
      <c r="B237" s="68"/>
      <c r="C237" s="68"/>
      <c r="D237" s="68"/>
      <c r="E237" s="66"/>
    </row>
    <row r="238" spans="1:5" x14ac:dyDescent="0.2">
      <c r="A238" s="66"/>
      <c r="B238" s="68"/>
      <c r="C238" s="68"/>
      <c r="D238" s="68"/>
      <c r="E238" s="66"/>
    </row>
    <row r="239" spans="1:5" x14ac:dyDescent="0.2">
      <c r="A239" s="66"/>
      <c r="B239" s="68"/>
      <c r="C239" s="68"/>
      <c r="D239" s="68"/>
      <c r="E239" s="66"/>
    </row>
    <row r="240" spans="1:5" x14ac:dyDescent="0.2">
      <c r="A240" s="66"/>
      <c r="B240" s="68"/>
      <c r="C240" s="68"/>
      <c r="D240" s="68"/>
      <c r="E240" s="66"/>
    </row>
    <row r="241" spans="1:5" x14ac:dyDescent="0.2">
      <c r="A241" s="66"/>
      <c r="B241" s="68"/>
      <c r="C241" s="68"/>
      <c r="D241" s="68"/>
      <c r="E241" s="66"/>
    </row>
    <row r="242" spans="1:5" x14ac:dyDescent="0.2">
      <c r="A242" s="66"/>
      <c r="B242" s="68"/>
      <c r="C242" s="68"/>
      <c r="D242" s="68"/>
      <c r="E242" s="66"/>
    </row>
    <row r="243" spans="1:5" x14ac:dyDescent="0.2">
      <c r="A243" s="66"/>
      <c r="B243" s="68"/>
      <c r="C243" s="68"/>
      <c r="D243" s="68"/>
      <c r="E243" s="66"/>
    </row>
    <row r="244" spans="1:5" x14ac:dyDescent="0.2">
      <c r="A244" s="66"/>
      <c r="B244" s="68"/>
      <c r="C244" s="68"/>
      <c r="D244" s="68"/>
      <c r="E244" s="66"/>
    </row>
    <row r="245" spans="1:5" x14ac:dyDescent="0.2">
      <c r="A245" s="66"/>
      <c r="B245" s="68"/>
      <c r="C245" s="68"/>
      <c r="D245" s="68"/>
      <c r="E245" s="66"/>
    </row>
    <row r="246" spans="1:5" x14ac:dyDescent="0.2">
      <c r="A246" s="66"/>
      <c r="B246" s="68"/>
      <c r="C246" s="68"/>
      <c r="D246" s="68"/>
      <c r="E246" s="66"/>
    </row>
    <row r="247" spans="1:5" x14ac:dyDescent="0.2">
      <c r="A247" s="66"/>
      <c r="B247" s="68"/>
      <c r="C247" s="68"/>
      <c r="D247" s="68"/>
      <c r="E247" s="66"/>
    </row>
    <row r="248" spans="1:5" x14ac:dyDescent="0.2">
      <c r="A248" s="66"/>
      <c r="B248" s="68"/>
      <c r="C248" s="68"/>
      <c r="D248" s="68"/>
      <c r="E248" s="66"/>
    </row>
    <row r="249" spans="1:5" x14ac:dyDescent="0.2">
      <c r="A249" s="69"/>
      <c r="B249" s="71"/>
      <c r="C249" s="71"/>
      <c r="D249" s="71"/>
      <c r="E249" s="69"/>
    </row>
    <row r="250" spans="1:5" x14ac:dyDescent="0.2">
      <c r="A250" s="66"/>
      <c r="B250" s="68"/>
      <c r="C250" s="68"/>
      <c r="D250" s="75"/>
      <c r="E250" s="66"/>
    </row>
    <row r="251" spans="1:5" x14ac:dyDescent="0.2">
      <c r="A251" s="66"/>
      <c r="B251" s="68"/>
      <c r="C251" s="68"/>
      <c r="D251" s="67"/>
      <c r="E251" s="66"/>
    </row>
    <row r="252" spans="1:5" x14ac:dyDescent="0.2">
      <c r="A252" s="66"/>
      <c r="B252" s="68"/>
      <c r="C252" s="68"/>
      <c r="D252" s="67"/>
      <c r="E252" s="66"/>
    </row>
    <row r="253" spans="1:5" x14ac:dyDescent="0.2">
      <c r="A253" s="69"/>
      <c r="B253" s="71"/>
      <c r="C253" s="71"/>
      <c r="D253" s="71"/>
      <c r="E253" s="69"/>
    </row>
    <row r="254" spans="1:5" x14ac:dyDescent="0.2">
      <c r="A254" s="66"/>
      <c r="B254" s="68"/>
      <c r="C254" s="68"/>
      <c r="D254" s="68"/>
      <c r="E254" s="66"/>
    </row>
    <row r="255" spans="1:5" x14ac:dyDescent="0.2">
      <c r="A255" s="66"/>
      <c r="B255" s="68"/>
      <c r="C255" s="68"/>
      <c r="D255" s="68"/>
      <c r="E255" s="66"/>
    </row>
    <row r="256" spans="1:5" x14ac:dyDescent="0.2">
      <c r="A256" s="66"/>
      <c r="B256" s="68"/>
      <c r="C256" s="68"/>
      <c r="D256" s="68"/>
      <c r="E256" s="66"/>
    </row>
    <row r="257" spans="1:5" x14ac:dyDescent="0.2">
      <c r="A257" s="66"/>
      <c r="B257" s="68"/>
      <c r="C257" s="68"/>
      <c r="D257" s="68"/>
      <c r="E257" s="66"/>
    </row>
    <row r="258" spans="1:5" x14ac:dyDescent="0.2">
      <c r="A258" s="66"/>
      <c r="B258" s="68"/>
      <c r="C258" s="68"/>
      <c r="D258" s="68"/>
      <c r="E258" s="66"/>
    </row>
    <row r="259" spans="1:5" x14ac:dyDescent="0.2">
      <c r="A259" s="66"/>
      <c r="B259" s="68"/>
      <c r="C259" s="68"/>
      <c r="D259" s="68"/>
      <c r="E259" s="66"/>
    </row>
    <row r="260" spans="1:5" x14ac:dyDescent="0.2">
      <c r="A260" s="66"/>
      <c r="B260" s="68"/>
      <c r="C260" s="68"/>
      <c r="D260" s="68"/>
      <c r="E260" s="66"/>
    </row>
    <row r="261" spans="1:5" x14ac:dyDescent="0.2">
      <c r="A261" s="66"/>
      <c r="B261" s="68"/>
      <c r="C261" s="68"/>
      <c r="D261" s="68"/>
      <c r="E261" s="66"/>
    </row>
    <row r="262" spans="1:5" x14ac:dyDescent="0.2">
      <c r="A262" s="66"/>
      <c r="B262" s="68"/>
      <c r="C262" s="68"/>
      <c r="D262" s="68"/>
      <c r="E262" s="66"/>
    </row>
    <row r="263" spans="1:5" x14ac:dyDescent="0.2">
      <c r="A263" s="66"/>
      <c r="B263" s="68"/>
      <c r="C263" s="68"/>
      <c r="D263" s="68"/>
      <c r="E263" s="66"/>
    </row>
    <row r="264" spans="1:5" x14ac:dyDescent="0.2">
      <c r="A264" s="66"/>
      <c r="B264" s="68"/>
      <c r="C264" s="68"/>
      <c r="D264" s="68"/>
      <c r="E264" s="66"/>
    </row>
    <row r="265" spans="1:5" x14ac:dyDescent="0.2">
      <c r="A265" s="66"/>
      <c r="B265" s="68"/>
      <c r="C265" s="68"/>
      <c r="D265" s="68"/>
      <c r="E265" s="66"/>
    </row>
    <row r="266" spans="1:5" x14ac:dyDescent="0.2">
      <c r="A266" s="66"/>
      <c r="B266" s="68"/>
      <c r="C266" s="68"/>
      <c r="D266" s="68"/>
      <c r="E266" s="66"/>
    </row>
    <row r="267" spans="1:5" x14ac:dyDescent="0.2">
      <c r="A267" s="66"/>
      <c r="B267" s="68"/>
      <c r="C267" s="68"/>
      <c r="D267" s="68"/>
      <c r="E267" s="66"/>
    </row>
    <row r="268" spans="1:5" x14ac:dyDescent="0.2">
      <c r="A268" s="66"/>
      <c r="B268" s="68"/>
      <c r="C268" s="68"/>
      <c r="D268" s="68"/>
      <c r="E268" s="66"/>
    </row>
    <row r="269" spans="1:5" x14ac:dyDescent="0.2">
      <c r="A269" s="66"/>
      <c r="B269" s="68"/>
      <c r="C269" s="68"/>
      <c r="D269" s="68"/>
      <c r="E269" s="66"/>
    </row>
    <row r="270" spans="1:5" x14ac:dyDescent="0.2">
      <c r="A270" s="66"/>
      <c r="B270" s="68"/>
      <c r="C270" s="76"/>
      <c r="D270" s="68"/>
      <c r="E270" s="66"/>
    </row>
    <row r="271" spans="1:5" x14ac:dyDescent="0.2">
      <c r="A271" s="66"/>
      <c r="B271" s="68"/>
      <c r="C271" s="68"/>
      <c r="D271" s="68"/>
      <c r="E271" s="66"/>
    </row>
    <row r="272" spans="1:5" x14ac:dyDescent="0.2">
      <c r="A272" s="66"/>
      <c r="B272" s="68"/>
      <c r="C272" s="68"/>
      <c r="D272" s="68"/>
      <c r="E272" s="66"/>
    </row>
    <row r="273" spans="1:5" x14ac:dyDescent="0.2">
      <c r="A273" s="66"/>
      <c r="B273" s="68"/>
      <c r="C273" s="68"/>
      <c r="D273" s="68"/>
      <c r="E273" s="66"/>
    </row>
    <row r="274" spans="1:5" x14ac:dyDescent="0.2">
      <c r="A274" s="66"/>
      <c r="B274" s="68"/>
      <c r="C274" s="68"/>
      <c r="D274" s="68"/>
      <c r="E274" s="66"/>
    </row>
    <row r="275" spans="1:5" x14ac:dyDescent="0.2">
      <c r="A275" s="66"/>
      <c r="B275" s="68"/>
      <c r="C275" s="68"/>
      <c r="D275" s="68"/>
      <c r="E275" s="66"/>
    </row>
    <row r="276" spans="1:5" x14ac:dyDescent="0.2">
      <c r="A276" s="66"/>
      <c r="B276" s="68"/>
      <c r="C276" s="68"/>
      <c r="D276" s="68"/>
      <c r="E276" s="66"/>
    </row>
    <row r="277" spans="1:5" x14ac:dyDescent="0.2">
      <c r="A277" s="66"/>
      <c r="B277" s="68"/>
      <c r="C277" s="68"/>
      <c r="D277" s="68"/>
      <c r="E277" s="66"/>
    </row>
    <row r="278" spans="1:5" x14ac:dyDescent="0.2">
      <c r="A278" s="66"/>
      <c r="B278" s="68"/>
      <c r="C278" s="68"/>
      <c r="D278" s="68"/>
      <c r="E278" s="66"/>
    </row>
    <row r="279" spans="1:5" x14ac:dyDescent="0.2">
      <c r="A279" s="66"/>
      <c r="B279" s="68"/>
      <c r="C279" s="68"/>
      <c r="D279" s="68"/>
      <c r="E279" s="66"/>
    </row>
    <row r="280" spans="1:5" x14ac:dyDescent="0.2">
      <c r="A280" s="66"/>
      <c r="B280" s="68"/>
      <c r="C280" s="68"/>
      <c r="D280" s="68"/>
      <c r="E280" s="66"/>
    </row>
    <row r="281" spans="1:5" x14ac:dyDescent="0.2">
      <c r="A281" s="66"/>
      <c r="B281" s="68"/>
      <c r="C281" s="68"/>
      <c r="D281" s="68"/>
      <c r="E281" s="66"/>
    </row>
    <row r="282" spans="1:5" x14ac:dyDescent="0.2">
      <c r="A282" s="66"/>
      <c r="B282" s="68"/>
      <c r="C282" s="68"/>
      <c r="D282" s="68"/>
      <c r="E282" s="66"/>
    </row>
    <row r="283" spans="1:5" x14ac:dyDescent="0.2">
      <c r="A283" s="66"/>
      <c r="B283" s="68"/>
      <c r="C283" s="68"/>
      <c r="D283" s="68"/>
      <c r="E283" s="66"/>
    </row>
    <row r="284" spans="1:5" x14ac:dyDescent="0.2">
      <c r="A284" s="66"/>
      <c r="B284" s="68"/>
      <c r="C284" s="68"/>
      <c r="D284" s="68"/>
      <c r="E284" s="66"/>
    </row>
    <row r="285" spans="1:5" x14ac:dyDescent="0.2">
      <c r="A285" s="66"/>
      <c r="B285" s="68"/>
      <c r="C285" s="68"/>
      <c r="D285" s="68"/>
      <c r="E285" s="66"/>
    </row>
    <row r="286" spans="1:5" x14ac:dyDescent="0.2">
      <c r="A286" s="66"/>
      <c r="B286" s="68"/>
      <c r="C286" s="68"/>
      <c r="D286" s="68"/>
      <c r="E286" s="66"/>
    </row>
    <row r="287" spans="1:5" x14ac:dyDescent="0.2">
      <c r="A287" s="66"/>
      <c r="B287" s="68"/>
      <c r="C287" s="68"/>
      <c r="D287" s="68"/>
      <c r="E287" s="66"/>
    </row>
    <row r="288" spans="1:5" x14ac:dyDescent="0.2">
      <c r="A288" s="69"/>
      <c r="B288" s="71"/>
      <c r="C288" s="71"/>
      <c r="D288" s="71"/>
      <c r="E288" s="69"/>
    </row>
    <row r="289" spans="1:5" x14ac:dyDescent="0.2">
      <c r="A289" s="69"/>
      <c r="B289" s="71"/>
      <c r="C289" s="71"/>
      <c r="D289" s="71"/>
      <c r="E289" s="69"/>
    </row>
    <row r="290" spans="1:5" x14ac:dyDescent="0.2">
      <c r="A290" s="69"/>
      <c r="B290" s="71"/>
      <c r="C290" s="71"/>
      <c r="D290" s="71"/>
      <c r="E290" s="69"/>
    </row>
    <row r="291" spans="1:5" x14ac:dyDescent="0.2">
      <c r="A291" s="66"/>
      <c r="B291" s="68"/>
      <c r="C291" s="68"/>
      <c r="D291" s="75"/>
      <c r="E291" s="66"/>
    </row>
    <row r="292" spans="1:5" x14ac:dyDescent="0.2">
      <c r="A292" s="66"/>
      <c r="B292" s="68"/>
      <c r="C292" s="68"/>
      <c r="D292" s="68"/>
      <c r="E292" s="66"/>
    </row>
    <row r="293" spans="1:5" x14ac:dyDescent="0.2">
      <c r="A293" s="66"/>
      <c r="B293" s="68"/>
      <c r="C293" s="68"/>
      <c r="D293" s="68"/>
      <c r="E293" s="66"/>
    </row>
    <row r="294" spans="1:5" x14ac:dyDescent="0.2">
      <c r="A294" s="66"/>
      <c r="B294" s="68"/>
      <c r="C294" s="68"/>
      <c r="D294" s="68"/>
      <c r="E294" s="66"/>
    </row>
    <row r="295" spans="1:5" x14ac:dyDescent="0.2">
      <c r="A295" s="66"/>
      <c r="B295" s="68"/>
      <c r="C295" s="68"/>
      <c r="D295" s="68"/>
      <c r="E295" s="66"/>
    </row>
    <row r="296" spans="1:5" x14ac:dyDescent="0.2">
      <c r="A296" s="66"/>
      <c r="B296" s="68"/>
      <c r="C296" s="68"/>
      <c r="D296" s="68"/>
      <c r="E296" s="66"/>
    </row>
    <row r="297" spans="1:5" x14ac:dyDescent="0.2">
      <c r="A297" s="66"/>
      <c r="B297" s="68"/>
      <c r="C297" s="68"/>
      <c r="D297" s="68"/>
      <c r="E297" s="66"/>
    </row>
    <row r="298" spans="1:5" x14ac:dyDescent="0.2">
      <c r="A298" s="66"/>
      <c r="B298" s="68"/>
      <c r="C298" s="68"/>
      <c r="D298" s="68"/>
      <c r="E298" s="66"/>
    </row>
    <row r="299" spans="1:5" x14ac:dyDescent="0.2">
      <c r="A299" s="66"/>
      <c r="B299" s="68"/>
      <c r="C299" s="68"/>
      <c r="D299" s="68"/>
      <c r="E299" s="66"/>
    </row>
    <row r="300" spans="1:5" x14ac:dyDescent="0.2">
      <c r="A300" s="69"/>
      <c r="B300" s="77"/>
      <c r="C300" s="71"/>
      <c r="D300" s="71"/>
      <c r="E300" s="69"/>
    </row>
    <row r="301" spans="1:5" x14ac:dyDescent="0.2">
      <c r="A301" s="69"/>
      <c r="B301" s="77"/>
      <c r="C301" s="71"/>
      <c r="D301" s="71"/>
      <c r="E301" s="69"/>
    </row>
    <row r="302" spans="1:5" x14ac:dyDescent="0.2">
      <c r="A302" s="66"/>
      <c r="B302" s="78"/>
      <c r="C302" s="68"/>
      <c r="D302" s="68"/>
      <c r="E302" s="66"/>
    </row>
    <row r="303" spans="1:5" x14ac:dyDescent="0.2">
      <c r="A303" s="66"/>
      <c r="B303" s="68"/>
      <c r="C303" s="68"/>
      <c r="D303" s="68"/>
      <c r="E303" s="66"/>
    </row>
    <row r="304" spans="1:5" x14ac:dyDescent="0.2">
      <c r="A304" s="66"/>
      <c r="B304" s="68"/>
      <c r="C304" s="68"/>
      <c r="D304" s="68"/>
      <c r="E304" s="66"/>
    </row>
    <row r="305" spans="1:5" x14ac:dyDescent="0.2">
      <c r="A305" s="66"/>
      <c r="B305" s="68"/>
      <c r="C305" s="68"/>
      <c r="D305" s="68"/>
      <c r="E305" s="66"/>
    </row>
    <row r="306" spans="1:5" x14ac:dyDescent="0.2">
      <c r="A306" s="66"/>
      <c r="B306" s="68"/>
      <c r="C306" s="68"/>
      <c r="D306" s="68"/>
      <c r="E306" s="66"/>
    </row>
    <row r="307" spans="1:5" x14ac:dyDescent="0.2">
      <c r="A307" s="66"/>
      <c r="B307" s="68"/>
      <c r="C307" s="68"/>
      <c r="D307" s="68"/>
      <c r="E307" s="66"/>
    </row>
    <row r="308" spans="1:5" x14ac:dyDescent="0.2">
      <c r="A308" s="66"/>
      <c r="B308" s="68"/>
      <c r="C308" s="68"/>
      <c r="D308" s="68"/>
      <c r="E308" s="66"/>
    </row>
    <row r="309" spans="1:5" x14ac:dyDescent="0.2">
      <c r="A309" s="66"/>
      <c r="B309" s="68"/>
      <c r="C309" s="68"/>
      <c r="D309" s="68"/>
      <c r="E309" s="66"/>
    </row>
    <row r="310" spans="1:5" x14ac:dyDescent="0.2">
      <c r="A310" s="66"/>
      <c r="B310" s="68"/>
      <c r="C310" s="68"/>
      <c r="D310" s="68"/>
      <c r="E310" s="66"/>
    </row>
    <row r="311" spans="1:5" x14ac:dyDescent="0.2">
      <c r="A311" s="66"/>
      <c r="B311" s="68"/>
      <c r="C311" s="68"/>
      <c r="D311" s="68"/>
      <c r="E311" s="66"/>
    </row>
    <row r="312" spans="1:5" x14ac:dyDescent="0.2">
      <c r="A312" s="66"/>
      <c r="B312" s="68"/>
      <c r="C312" s="68"/>
      <c r="D312" s="68"/>
      <c r="E312" s="66"/>
    </row>
    <row r="313" spans="1:5" x14ac:dyDescent="0.2">
      <c r="A313" s="66"/>
      <c r="B313" s="68"/>
      <c r="C313" s="68"/>
      <c r="D313" s="68"/>
      <c r="E313" s="66"/>
    </row>
    <row r="314" spans="1:5" x14ac:dyDescent="0.2">
      <c r="A314" s="66"/>
      <c r="B314" s="68"/>
      <c r="C314" s="68"/>
      <c r="D314" s="68"/>
      <c r="E314" s="66"/>
    </row>
    <row r="315" spans="1:5" x14ac:dyDescent="0.2">
      <c r="A315" s="66"/>
      <c r="B315" s="68"/>
      <c r="C315" s="68"/>
      <c r="D315" s="68"/>
      <c r="E315" s="66"/>
    </row>
    <row r="316" spans="1:5" x14ac:dyDescent="0.2">
      <c r="A316" s="66"/>
      <c r="B316" s="68"/>
      <c r="C316" s="68"/>
      <c r="D316" s="68"/>
      <c r="E316" s="66"/>
    </row>
    <row r="317" spans="1:5" x14ac:dyDescent="0.2">
      <c r="A317" s="66"/>
      <c r="B317" s="68"/>
      <c r="C317" s="68"/>
      <c r="D317" s="68"/>
      <c r="E317" s="66"/>
    </row>
    <row r="318" spans="1:5" x14ac:dyDescent="0.2">
      <c r="A318" s="66"/>
      <c r="B318" s="68"/>
      <c r="C318" s="68"/>
      <c r="D318" s="68"/>
      <c r="E318" s="66"/>
    </row>
    <row r="319" spans="1:5" x14ac:dyDescent="0.2">
      <c r="A319" s="66"/>
      <c r="B319" s="68"/>
      <c r="C319" s="68"/>
      <c r="D319" s="68"/>
      <c r="E319" s="66"/>
    </row>
    <row r="320" spans="1:5" x14ac:dyDescent="0.2">
      <c r="A320" s="66"/>
      <c r="B320" s="68"/>
      <c r="C320" s="68"/>
      <c r="D320" s="68"/>
      <c r="E320" s="66"/>
    </row>
    <row r="321" spans="1:5" x14ac:dyDescent="0.2">
      <c r="A321" s="66"/>
      <c r="B321" s="68"/>
      <c r="C321" s="68"/>
      <c r="D321" s="68"/>
      <c r="E321" s="66"/>
    </row>
    <row r="322" spans="1:5" x14ac:dyDescent="0.2">
      <c r="A322" s="66"/>
      <c r="B322" s="68"/>
      <c r="C322" s="68"/>
      <c r="D322" s="68"/>
      <c r="E322" s="66"/>
    </row>
    <row r="323" spans="1:5" x14ac:dyDescent="0.2">
      <c r="A323" s="66"/>
      <c r="B323" s="68"/>
      <c r="C323" s="68"/>
      <c r="D323" s="68"/>
      <c r="E323" s="66"/>
    </row>
    <row r="324" spans="1:5" x14ac:dyDescent="0.2">
      <c r="A324" s="66"/>
      <c r="B324" s="68"/>
      <c r="C324" s="68"/>
      <c r="D324" s="68"/>
      <c r="E324" s="66"/>
    </row>
    <row r="325" spans="1:5" x14ac:dyDescent="0.2">
      <c r="A325" s="66"/>
      <c r="B325" s="68"/>
      <c r="C325" s="68"/>
      <c r="D325" s="68"/>
      <c r="E325" s="66"/>
    </row>
    <row r="326" spans="1:5" x14ac:dyDescent="0.2">
      <c r="A326" s="66"/>
      <c r="B326" s="68"/>
      <c r="C326" s="68"/>
      <c r="D326" s="68"/>
      <c r="E326" s="66"/>
    </row>
    <row r="327" spans="1:5" x14ac:dyDescent="0.2">
      <c r="A327" s="66"/>
      <c r="B327" s="68"/>
      <c r="C327" s="68"/>
      <c r="D327" s="68"/>
      <c r="E327" s="66"/>
    </row>
    <row r="328" spans="1:5" x14ac:dyDescent="0.2">
      <c r="A328" s="66"/>
      <c r="B328" s="68"/>
      <c r="C328" s="68"/>
      <c r="D328" s="68"/>
      <c r="E328" s="66"/>
    </row>
    <row r="329" spans="1:5" x14ac:dyDescent="0.2">
      <c r="A329" s="66"/>
      <c r="B329" s="68"/>
      <c r="C329" s="68"/>
      <c r="D329" s="68"/>
      <c r="E329" s="66"/>
    </row>
    <row r="330" spans="1:5" x14ac:dyDescent="0.2">
      <c r="A330" s="66"/>
      <c r="B330" s="68"/>
      <c r="C330" s="68"/>
      <c r="D330" s="68"/>
      <c r="E330" s="66"/>
    </row>
    <row r="331" spans="1:5" x14ac:dyDescent="0.2">
      <c r="A331" s="66"/>
      <c r="B331" s="68"/>
      <c r="C331" s="68"/>
      <c r="D331" s="68"/>
      <c r="E331" s="66"/>
    </row>
    <row r="332" spans="1:5" x14ac:dyDescent="0.2">
      <c r="A332" s="66"/>
      <c r="B332" s="68"/>
      <c r="C332" s="68"/>
      <c r="D332" s="68"/>
      <c r="E332" s="66"/>
    </row>
    <row r="333" spans="1:5" x14ac:dyDescent="0.2">
      <c r="A333" s="66"/>
      <c r="B333" s="68"/>
      <c r="C333" s="68"/>
      <c r="D333" s="68"/>
      <c r="E333" s="66"/>
    </row>
    <row r="334" spans="1:5" x14ac:dyDescent="0.2">
      <c r="A334" s="66"/>
      <c r="B334" s="68"/>
      <c r="C334" s="68"/>
      <c r="D334" s="68"/>
      <c r="E334" s="66"/>
    </row>
    <row r="335" spans="1:5" x14ac:dyDescent="0.2">
      <c r="A335" s="66"/>
      <c r="B335" s="68"/>
      <c r="C335" s="68"/>
      <c r="D335" s="68"/>
      <c r="E335" s="66"/>
    </row>
    <row r="336" spans="1:5" x14ac:dyDescent="0.2">
      <c r="A336" s="69"/>
      <c r="B336" s="74"/>
      <c r="C336" s="71"/>
      <c r="D336" s="71"/>
      <c r="E336" s="69"/>
    </row>
    <row r="337" spans="1:5" x14ac:dyDescent="0.2">
      <c r="A337" s="66"/>
      <c r="B337" s="79"/>
      <c r="C337" s="68"/>
      <c r="D337" s="68"/>
      <c r="E337" s="66"/>
    </row>
    <row r="338" spans="1:5" x14ac:dyDescent="0.2">
      <c r="A338" s="66"/>
      <c r="B338" s="79"/>
      <c r="C338" s="68"/>
      <c r="D338" s="68"/>
      <c r="E338" s="66"/>
    </row>
    <row r="339" spans="1:5" x14ac:dyDescent="0.2">
      <c r="A339" s="66"/>
      <c r="B339" s="68"/>
      <c r="C339" s="68"/>
      <c r="D339" s="68"/>
      <c r="E339" s="66"/>
    </row>
    <row r="340" spans="1:5" x14ac:dyDescent="0.2">
      <c r="A340" s="66"/>
      <c r="B340" s="68"/>
      <c r="C340" s="68"/>
      <c r="D340" s="68"/>
      <c r="E340" s="66"/>
    </row>
    <row r="341" spans="1:5" x14ac:dyDescent="0.2">
      <c r="A341" s="66"/>
      <c r="B341" s="68"/>
      <c r="C341" s="68"/>
      <c r="D341" s="68"/>
      <c r="E341" s="66"/>
    </row>
    <row r="342" spans="1:5" x14ac:dyDescent="0.2">
      <c r="A342" s="66"/>
      <c r="B342" s="68"/>
      <c r="C342" s="68"/>
      <c r="D342" s="68"/>
      <c r="E342" s="66"/>
    </row>
    <row r="343" spans="1:5" x14ac:dyDescent="0.2">
      <c r="A343" s="66"/>
      <c r="B343" s="68"/>
      <c r="C343" s="68"/>
      <c r="D343" s="68"/>
      <c r="E343" s="66"/>
    </row>
    <row r="344" spans="1:5" x14ac:dyDescent="0.2">
      <c r="A344" s="66"/>
      <c r="B344" s="68"/>
      <c r="C344" s="68"/>
      <c r="D344" s="68"/>
      <c r="E344" s="66"/>
    </row>
    <row r="345" spans="1:5" x14ac:dyDescent="0.2">
      <c r="A345" s="66"/>
      <c r="B345" s="68"/>
      <c r="C345" s="68"/>
      <c r="D345" s="68"/>
      <c r="E345" s="66"/>
    </row>
    <row r="346" spans="1:5" x14ac:dyDescent="0.2">
      <c r="A346" s="66"/>
      <c r="B346" s="68"/>
      <c r="C346" s="68"/>
      <c r="D346" s="68"/>
      <c r="E346" s="66"/>
    </row>
    <row r="347" spans="1:5" x14ac:dyDescent="0.2">
      <c r="A347" s="69"/>
      <c r="B347" s="77"/>
      <c r="C347" s="71"/>
      <c r="D347" s="71"/>
      <c r="E347" s="69"/>
    </row>
    <row r="348" spans="1:5" x14ac:dyDescent="0.2">
      <c r="A348" s="66"/>
      <c r="B348" s="78"/>
      <c r="C348" s="68"/>
      <c r="D348" s="68"/>
      <c r="E348" s="66"/>
    </row>
    <row r="349" spans="1:5" x14ac:dyDescent="0.2">
      <c r="A349" s="66"/>
      <c r="B349" s="78"/>
      <c r="C349" s="68"/>
      <c r="D349" s="68"/>
      <c r="E349" s="66"/>
    </row>
    <row r="350" spans="1:5" x14ac:dyDescent="0.2">
      <c r="A350" s="69"/>
      <c r="B350" s="71"/>
      <c r="C350" s="71"/>
      <c r="D350" s="71"/>
      <c r="E350" s="69"/>
    </row>
    <row r="351" spans="1:5" x14ac:dyDescent="0.2">
      <c r="A351" s="69"/>
      <c r="B351" s="71"/>
      <c r="C351" s="71"/>
      <c r="D351" s="71"/>
      <c r="E351" s="69"/>
    </row>
    <row r="352" spans="1:5" x14ac:dyDescent="0.2">
      <c r="A352" s="66"/>
      <c r="B352" s="68"/>
      <c r="C352" s="68"/>
      <c r="D352" s="68"/>
      <c r="E352" s="66"/>
    </row>
    <row r="353" spans="1:5" x14ac:dyDescent="0.2">
      <c r="A353" s="66"/>
      <c r="B353" s="68"/>
      <c r="C353" s="68"/>
      <c r="D353" s="68"/>
      <c r="E353" s="66"/>
    </row>
    <row r="354" spans="1:5" x14ac:dyDescent="0.2">
      <c r="A354" s="69"/>
      <c r="B354" s="71"/>
      <c r="C354" s="71"/>
      <c r="D354" s="71"/>
      <c r="E354" s="69"/>
    </row>
    <row r="355" spans="1:5" x14ac:dyDescent="0.2">
      <c r="A355" s="66"/>
      <c r="B355" s="68"/>
      <c r="C355" s="68"/>
      <c r="D355" s="68"/>
      <c r="E355" s="66"/>
    </row>
    <row r="356" spans="1:5" x14ac:dyDescent="0.2">
      <c r="A356" s="66"/>
      <c r="B356" s="68"/>
      <c r="C356" s="68"/>
      <c r="D356" s="68"/>
      <c r="E356" s="66"/>
    </row>
    <row r="357" spans="1:5" x14ac:dyDescent="0.2">
      <c r="A357" s="66"/>
      <c r="B357" s="68"/>
      <c r="C357" s="68"/>
      <c r="D357" s="68"/>
      <c r="E357" s="66"/>
    </row>
    <row r="358" spans="1:5" x14ac:dyDescent="0.2">
      <c r="A358" s="69"/>
      <c r="B358" s="71"/>
      <c r="C358" s="80"/>
      <c r="D358" s="71"/>
      <c r="E358" s="69"/>
    </row>
    <row r="359" spans="1:5" x14ac:dyDescent="0.2">
      <c r="A359" s="69"/>
      <c r="B359" s="71"/>
      <c r="C359" s="71"/>
      <c r="D359" s="71"/>
      <c r="E359" s="69"/>
    </row>
    <row r="360" spans="1:5" x14ac:dyDescent="0.2">
      <c r="A360" s="66"/>
      <c r="B360" s="71"/>
      <c r="C360" s="71"/>
      <c r="D360" s="71"/>
      <c r="E360" s="69"/>
    </row>
    <row r="361" spans="1:5" x14ac:dyDescent="0.2">
      <c r="A361" s="66"/>
      <c r="B361" s="68"/>
      <c r="C361" s="68"/>
      <c r="D361" s="68"/>
      <c r="E361" s="66"/>
    </row>
    <row r="362" spans="1:5" x14ac:dyDescent="0.2">
      <c r="A362" s="66"/>
      <c r="B362" s="68"/>
      <c r="C362" s="68"/>
      <c r="D362" s="68"/>
      <c r="E362" s="66"/>
    </row>
    <row r="363" spans="1:5" x14ac:dyDescent="0.2">
      <c r="A363" s="66"/>
      <c r="B363" s="68"/>
      <c r="C363" s="68"/>
      <c r="D363" s="68"/>
      <c r="E363" s="66"/>
    </row>
    <row r="364" spans="1:5" x14ac:dyDescent="0.2">
      <c r="A364" s="66"/>
      <c r="B364" s="68"/>
      <c r="C364" s="68"/>
      <c r="D364" s="68"/>
      <c r="E364" s="66"/>
    </row>
    <row r="365" spans="1:5" x14ac:dyDescent="0.2">
      <c r="A365" s="69"/>
      <c r="B365" s="77"/>
      <c r="C365" s="71"/>
      <c r="D365" s="69"/>
      <c r="E365" s="69"/>
    </row>
    <row r="366" spans="1:5" x14ac:dyDescent="0.2">
      <c r="A366" s="66"/>
      <c r="B366" s="78"/>
      <c r="C366" s="68"/>
      <c r="D366" s="66"/>
      <c r="E366" s="66"/>
    </row>
    <row r="367" spans="1:5" x14ac:dyDescent="0.2">
      <c r="A367" s="66"/>
      <c r="B367" s="78"/>
      <c r="C367" s="68"/>
      <c r="D367" s="66"/>
      <c r="E367" s="66"/>
    </row>
    <row r="368" spans="1:5" x14ac:dyDescent="0.2">
      <c r="A368" s="69"/>
      <c r="B368" s="71"/>
      <c r="C368" s="71"/>
      <c r="D368" s="71"/>
      <c r="E368" s="69"/>
    </row>
    <row r="369" spans="1:5" x14ac:dyDescent="0.2">
      <c r="A369" s="69"/>
      <c r="B369" s="71"/>
      <c r="C369" s="71"/>
      <c r="D369" s="71"/>
      <c r="E369" s="69"/>
    </row>
    <row r="370" spans="1:5" x14ac:dyDescent="0.2">
      <c r="A370" s="66"/>
      <c r="B370" s="68"/>
      <c r="C370" s="68"/>
      <c r="D370" s="68"/>
      <c r="E370" s="66"/>
    </row>
    <row r="371" spans="1:5" x14ac:dyDescent="0.2">
      <c r="A371" s="66"/>
      <c r="B371" s="68"/>
      <c r="C371" s="68"/>
      <c r="D371" s="68"/>
      <c r="E371" s="66"/>
    </row>
    <row r="372" spans="1:5" x14ac:dyDescent="0.2">
      <c r="A372" s="69"/>
      <c r="B372" s="71"/>
      <c r="C372" s="71"/>
      <c r="D372" s="71"/>
      <c r="E372" s="69"/>
    </row>
    <row r="373" spans="1:5" x14ac:dyDescent="0.2">
      <c r="A373" s="69"/>
      <c r="B373" s="71"/>
      <c r="C373" s="71"/>
      <c r="D373" s="71"/>
      <c r="E373" s="69"/>
    </row>
    <row r="374" spans="1:5" x14ac:dyDescent="0.2">
      <c r="A374" s="66"/>
      <c r="B374" s="68"/>
      <c r="C374" s="68"/>
      <c r="D374" s="68"/>
      <c r="E374" s="66"/>
    </row>
    <row r="375" spans="1:5" x14ac:dyDescent="0.2">
      <c r="A375" s="66"/>
      <c r="B375" s="68"/>
      <c r="C375" s="68"/>
      <c r="D375" s="68"/>
      <c r="E375" s="66"/>
    </row>
    <row r="376" spans="1:5" x14ac:dyDescent="0.2">
      <c r="A376" s="66"/>
      <c r="B376" s="68"/>
      <c r="C376" s="68"/>
      <c r="D376" s="68"/>
      <c r="E376" s="66"/>
    </row>
    <row r="377" spans="1:5" x14ac:dyDescent="0.2">
      <c r="A377" s="66"/>
      <c r="B377" s="68"/>
      <c r="C377" s="68"/>
      <c r="D377" s="68"/>
      <c r="E377" s="66"/>
    </row>
    <row r="378" spans="1:5" x14ac:dyDescent="0.2">
      <c r="A378" s="66"/>
      <c r="B378" s="68"/>
      <c r="C378" s="68"/>
      <c r="D378" s="68"/>
      <c r="E378" s="66"/>
    </row>
    <row r="379" spans="1:5" x14ac:dyDescent="0.2">
      <c r="A379" s="66"/>
      <c r="B379" s="68"/>
      <c r="C379" s="68"/>
      <c r="D379" s="68"/>
      <c r="E379" s="66"/>
    </row>
    <row r="380" spans="1:5" x14ac:dyDescent="0.2">
      <c r="A380" s="69"/>
      <c r="B380" s="71"/>
      <c r="C380" s="71"/>
      <c r="D380" s="71"/>
      <c r="E380" s="69"/>
    </row>
    <row r="381" spans="1:5" x14ac:dyDescent="0.2">
      <c r="A381" s="66"/>
      <c r="B381" s="68"/>
      <c r="C381" s="68"/>
      <c r="D381" s="68"/>
      <c r="E381" s="66"/>
    </row>
    <row r="382" spans="1:5" x14ac:dyDescent="0.2">
      <c r="A382" s="66"/>
      <c r="B382" s="68"/>
      <c r="C382" s="68"/>
      <c r="D382" s="68"/>
      <c r="E382" s="66"/>
    </row>
    <row r="383" spans="1:5" x14ac:dyDescent="0.2">
      <c r="A383" s="66"/>
      <c r="B383" s="68"/>
      <c r="C383" s="68"/>
      <c r="D383" s="68"/>
      <c r="E383" s="66"/>
    </row>
    <row r="384" spans="1:5" x14ac:dyDescent="0.2">
      <c r="A384" s="66"/>
      <c r="B384" s="68"/>
      <c r="C384" s="68"/>
      <c r="D384" s="68"/>
      <c r="E384" s="66"/>
    </row>
    <row r="385" spans="1:5" x14ac:dyDescent="0.2">
      <c r="A385" s="66"/>
      <c r="B385" s="68"/>
      <c r="C385" s="68"/>
      <c r="D385" s="68"/>
      <c r="E385" s="66"/>
    </row>
    <row r="386" spans="1:5" x14ac:dyDescent="0.2">
      <c r="A386" s="66"/>
      <c r="B386" s="68"/>
      <c r="C386" s="68"/>
      <c r="D386" s="68"/>
      <c r="E386" s="66"/>
    </row>
    <row r="387" spans="1:5" x14ac:dyDescent="0.2">
      <c r="A387" s="66"/>
      <c r="B387" s="68"/>
      <c r="C387" s="68"/>
      <c r="D387" s="68"/>
      <c r="E387" s="66"/>
    </row>
    <row r="388" spans="1:5" x14ac:dyDescent="0.2">
      <c r="A388" s="66"/>
      <c r="B388" s="68"/>
      <c r="C388" s="68"/>
      <c r="D388" s="68"/>
      <c r="E388" s="66"/>
    </row>
    <row r="389" spans="1:5" x14ac:dyDescent="0.2">
      <c r="A389" s="66"/>
      <c r="B389" s="68"/>
      <c r="C389" s="68"/>
      <c r="D389" s="68"/>
      <c r="E389" s="66"/>
    </row>
    <row r="390" spans="1:5" x14ac:dyDescent="0.2">
      <c r="A390" s="66"/>
      <c r="B390" s="68"/>
      <c r="C390" s="68"/>
      <c r="D390" s="68"/>
      <c r="E390" s="66"/>
    </row>
    <row r="391" spans="1:5" x14ac:dyDescent="0.2">
      <c r="A391" s="66"/>
      <c r="B391" s="68"/>
      <c r="C391" s="68"/>
      <c r="D391" s="68"/>
      <c r="E391" s="66"/>
    </row>
    <row r="392" spans="1:5" x14ac:dyDescent="0.2">
      <c r="A392" s="66"/>
      <c r="B392" s="68"/>
      <c r="C392" s="68"/>
      <c r="D392" s="68"/>
      <c r="E392" s="66"/>
    </row>
    <row r="393" spans="1:5" x14ac:dyDescent="0.2">
      <c r="A393" s="66"/>
      <c r="B393" s="68"/>
      <c r="C393" s="68"/>
      <c r="D393" s="68"/>
      <c r="E393" s="66"/>
    </row>
    <row r="394" spans="1:5" x14ac:dyDescent="0.2">
      <c r="A394" s="66"/>
      <c r="B394" s="68"/>
      <c r="C394" s="68"/>
      <c r="D394" s="68"/>
      <c r="E394" s="66"/>
    </row>
    <row r="395" spans="1:5" x14ac:dyDescent="0.2">
      <c r="A395" s="66"/>
      <c r="B395" s="68"/>
      <c r="C395" s="68"/>
      <c r="D395" s="68"/>
      <c r="E395" s="66"/>
    </row>
    <row r="396" spans="1:5" x14ac:dyDescent="0.2">
      <c r="A396" s="69"/>
      <c r="B396" s="81"/>
      <c r="C396" s="71"/>
      <c r="D396" s="71"/>
      <c r="E396" s="69"/>
    </row>
    <row r="397" spans="1:5" x14ac:dyDescent="0.2">
      <c r="A397" s="66"/>
      <c r="B397" s="67"/>
      <c r="C397" s="68"/>
      <c r="D397" s="68"/>
      <c r="E397" s="66"/>
    </row>
    <row r="398" spans="1:5" x14ac:dyDescent="0.2">
      <c r="A398" s="69"/>
      <c r="B398" s="71"/>
      <c r="C398" s="71"/>
      <c r="D398" s="71"/>
      <c r="E398" s="69"/>
    </row>
    <row r="399" spans="1:5" x14ac:dyDescent="0.2">
      <c r="A399" s="66"/>
      <c r="B399" s="68"/>
      <c r="C399" s="68"/>
      <c r="D399" s="68"/>
      <c r="E399" s="66"/>
    </row>
    <row r="400" spans="1:5" x14ac:dyDescent="0.2">
      <c r="A400" s="66"/>
      <c r="B400" s="68"/>
      <c r="C400" s="68"/>
      <c r="D400" s="68"/>
      <c r="E400" s="66"/>
    </row>
    <row r="401" spans="1:5" x14ac:dyDescent="0.2">
      <c r="A401" s="66"/>
      <c r="B401" s="68"/>
      <c r="C401" s="68"/>
      <c r="D401" s="68"/>
      <c r="E401" s="66"/>
    </row>
    <row r="402" spans="1:5" x14ac:dyDescent="0.2">
      <c r="A402" s="66"/>
      <c r="B402" s="68"/>
      <c r="C402" s="68"/>
      <c r="D402" s="68"/>
      <c r="E402" s="66"/>
    </row>
    <row r="403" spans="1:5" x14ac:dyDescent="0.2">
      <c r="A403" s="66"/>
      <c r="B403" s="68"/>
      <c r="C403" s="68"/>
      <c r="D403" s="68"/>
      <c r="E403" s="66"/>
    </row>
    <row r="404" spans="1:5" x14ac:dyDescent="0.2">
      <c r="A404" s="66"/>
      <c r="B404" s="68"/>
      <c r="C404" s="68"/>
      <c r="D404" s="68"/>
      <c r="E404" s="66"/>
    </row>
    <row r="405" spans="1:5" x14ac:dyDescent="0.2">
      <c r="A405" s="66"/>
      <c r="B405" s="68"/>
      <c r="C405" s="68"/>
      <c r="D405" s="68"/>
      <c r="E405" s="66"/>
    </row>
    <row r="406" spans="1:5" x14ac:dyDescent="0.2">
      <c r="A406" s="66"/>
      <c r="B406" s="68"/>
      <c r="C406" s="68"/>
      <c r="D406" s="68"/>
      <c r="E406" s="66"/>
    </row>
    <row r="407" spans="1:5" x14ac:dyDescent="0.2">
      <c r="A407" s="66"/>
      <c r="B407" s="68"/>
      <c r="C407" s="68"/>
      <c r="D407" s="68"/>
      <c r="E407" s="66"/>
    </row>
    <row r="408" spans="1:5" x14ac:dyDescent="0.2">
      <c r="A408" s="66"/>
      <c r="B408" s="68"/>
      <c r="C408" s="68"/>
      <c r="D408" s="68"/>
      <c r="E408" s="66"/>
    </row>
    <row r="409" spans="1:5" x14ac:dyDescent="0.2">
      <c r="A409" s="66"/>
      <c r="B409" s="68"/>
      <c r="C409" s="68"/>
      <c r="D409" s="68"/>
      <c r="E409" s="66"/>
    </row>
    <row r="410" spans="1:5" x14ac:dyDescent="0.2">
      <c r="A410" s="66"/>
      <c r="B410" s="68"/>
      <c r="C410" s="68"/>
      <c r="D410" s="68"/>
      <c r="E410" s="66"/>
    </row>
    <row r="411" spans="1:5" x14ac:dyDescent="0.2">
      <c r="A411" s="69"/>
      <c r="B411" s="81"/>
      <c r="C411" s="71"/>
      <c r="D411" s="71"/>
      <c r="E411" s="69"/>
    </row>
    <row r="412" spans="1:5" x14ac:dyDescent="0.2">
      <c r="A412" s="66"/>
      <c r="B412" s="67"/>
      <c r="C412" s="68"/>
      <c r="D412" s="68"/>
      <c r="E412" s="66"/>
    </row>
    <row r="413" spans="1:5" x14ac:dyDescent="0.2">
      <c r="A413" s="66"/>
      <c r="B413" s="67"/>
      <c r="C413" s="68"/>
      <c r="D413" s="68"/>
      <c r="E413" s="66"/>
    </row>
    <row r="414" spans="1:5" x14ac:dyDescent="0.2">
      <c r="A414" s="66"/>
      <c r="B414" s="67"/>
      <c r="C414" s="68"/>
      <c r="D414" s="68"/>
      <c r="E414" s="66"/>
    </row>
    <row r="415" spans="1:5" x14ac:dyDescent="0.2">
      <c r="A415" s="66"/>
      <c r="B415" s="67"/>
      <c r="C415" s="68"/>
      <c r="D415" s="68"/>
      <c r="E415" s="66"/>
    </row>
    <row r="416" spans="1:5" x14ac:dyDescent="0.2">
      <c r="A416" s="69"/>
      <c r="B416" s="81"/>
      <c r="C416" s="69"/>
      <c r="D416" s="69"/>
      <c r="E416" s="69"/>
    </row>
    <row r="417" spans="1:5" x14ac:dyDescent="0.2">
      <c r="A417" s="69"/>
      <c r="B417" s="81"/>
      <c r="C417" s="69"/>
      <c r="D417" s="69"/>
      <c r="E417" s="69"/>
    </row>
    <row r="418" spans="1:5" x14ac:dyDescent="0.2">
      <c r="A418" s="66"/>
      <c r="B418" s="67"/>
      <c r="C418" s="66"/>
      <c r="D418" s="66"/>
      <c r="E418" s="66"/>
    </row>
    <row r="419" spans="1:5" x14ac:dyDescent="0.2">
      <c r="A419" s="66"/>
      <c r="B419" s="67"/>
      <c r="C419" s="68"/>
      <c r="D419" s="68"/>
      <c r="E419" s="66"/>
    </row>
    <row r="420" spans="1:5" x14ac:dyDescent="0.2">
      <c r="A420" s="66"/>
      <c r="B420" s="67"/>
      <c r="C420" s="68"/>
      <c r="D420" s="68"/>
      <c r="E420" s="66"/>
    </row>
    <row r="421" spans="1:5" x14ac:dyDescent="0.2">
      <c r="A421" s="66"/>
      <c r="B421" s="67"/>
      <c r="C421" s="68"/>
      <c r="D421" s="68"/>
      <c r="E421" s="66"/>
    </row>
    <row r="422" spans="1:5" x14ac:dyDescent="0.2">
      <c r="A422" s="66"/>
      <c r="B422" s="67"/>
      <c r="C422" s="68"/>
      <c r="D422" s="68"/>
      <c r="E422" s="66"/>
    </row>
    <row r="423" spans="1:5" x14ac:dyDescent="0.2">
      <c r="A423" s="69"/>
      <c r="B423" s="81"/>
      <c r="C423" s="71"/>
      <c r="D423" s="71"/>
      <c r="E423" s="69"/>
    </row>
    <row r="424" spans="1:5" x14ac:dyDescent="0.2">
      <c r="A424" s="66"/>
      <c r="B424" s="67"/>
      <c r="C424" s="68"/>
      <c r="D424" s="68"/>
      <c r="E424" s="66"/>
    </row>
    <row r="425" spans="1:5" x14ac:dyDescent="0.2">
      <c r="A425" s="66"/>
      <c r="B425" s="67"/>
      <c r="C425" s="68"/>
      <c r="D425" s="68"/>
      <c r="E425" s="66"/>
    </row>
    <row r="426" spans="1:5" x14ac:dyDescent="0.2">
      <c r="A426" s="66"/>
      <c r="B426" s="67"/>
      <c r="C426" s="68"/>
      <c r="D426" s="68"/>
      <c r="E426" s="66"/>
    </row>
    <row r="427" spans="1:5" x14ac:dyDescent="0.2">
      <c r="A427" s="66"/>
      <c r="B427" s="67"/>
      <c r="C427" s="68"/>
      <c r="D427" s="68"/>
      <c r="E427" s="66"/>
    </row>
    <row r="428" spans="1:5" x14ac:dyDescent="0.2">
      <c r="A428" s="66"/>
      <c r="B428" s="67"/>
      <c r="C428" s="68"/>
      <c r="D428" s="68"/>
      <c r="E428" s="66"/>
    </row>
    <row r="429" spans="1:5" x14ac:dyDescent="0.2">
      <c r="A429" s="66"/>
      <c r="B429" s="67"/>
      <c r="C429" s="68"/>
      <c r="D429" s="68"/>
      <c r="E429" s="66"/>
    </row>
    <row r="430" spans="1:5" x14ac:dyDescent="0.2">
      <c r="A430" s="66"/>
      <c r="B430" s="67"/>
      <c r="C430" s="68"/>
      <c r="D430" s="68"/>
      <c r="E430" s="66"/>
    </row>
    <row r="431" spans="1:5" x14ac:dyDescent="0.2">
      <c r="A431" s="66"/>
      <c r="B431" s="67"/>
      <c r="C431" s="68"/>
      <c r="D431" s="68"/>
      <c r="E431" s="66"/>
    </row>
    <row r="432" spans="1:5" x14ac:dyDescent="0.2">
      <c r="A432" s="69"/>
      <c r="B432" s="67"/>
      <c r="C432" s="68"/>
      <c r="D432" s="68"/>
      <c r="E432" s="69"/>
    </row>
  </sheetData>
  <autoFilter ref="A13:G196" xr:uid="{00000000-0001-0000-0100-000000000000}"/>
  <mergeCells count="13">
    <mergeCell ref="A10:E10"/>
    <mergeCell ref="A6:G7"/>
    <mergeCell ref="A1:G1"/>
    <mergeCell ref="A2:G2"/>
    <mergeCell ref="A4:G4"/>
    <mergeCell ref="F12:G12"/>
    <mergeCell ref="A208:C208"/>
    <mergeCell ref="A11:C11"/>
    <mergeCell ref="A12:A13"/>
    <mergeCell ref="B12:B13"/>
    <mergeCell ref="C12:C13"/>
    <mergeCell ref="D12:D13"/>
    <mergeCell ref="E12:E13"/>
  </mergeCells>
  <pageMargins left="0.78740157480314965" right="0.27559055118110237" top="0.98425196850393704" bottom="0.78740157480314965" header="0.51181102362204722" footer="0.51181102362204722"/>
  <pageSetup paperSize="9" scale="53" fitToHeight="0" orientation="portrait" r:id="rId1"/>
  <headerFooter alignWithMargins="0"/>
  <rowBreaks count="7" manualBreakCount="7">
    <brk id="29" max="6" man="1"/>
    <brk id="45" max="6" man="1"/>
    <brk id="73" max="6" man="1"/>
    <brk id="101" max="6" man="1"/>
    <brk id="122" max="6" man="1"/>
    <brk id="143" max="6" man="1"/>
    <brk id="16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487D0-5676-4912-9EA3-6AEB304EB44C}">
  <sheetPr>
    <tabColor theme="5" tint="0.59999389629810485"/>
  </sheetPr>
  <dimension ref="A1:G237"/>
  <sheetViews>
    <sheetView view="pageBreakPreview" topLeftCell="A181" zoomScale="90" zoomScaleNormal="84" zoomScaleSheetLayoutView="90" workbookViewId="0">
      <selection activeCell="E186" sqref="E186:G186"/>
    </sheetView>
  </sheetViews>
  <sheetFormatPr defaultColWidth="96.85546875" defaultRowHeight="12.75" x14ac:dyDescent="0.2"/>
  <cols>
    <col min="1" max="1" width="78.28515625" style="82" customWidth="1"/>
    <col min="2" max="2" width="15.42578125" style="82" customWidth="1"/>
    <col min="3" max="3" width="16" style="82" customWidth="1"/>
    <col min="4" max="4" width="12.42578125" style="82" customWidth="1"/>
    <col min="5" max="5" width="21.5703125" style="82" customWidth="1"/>
    <col min="6" max="6" width="15.85546875" style="82" customWidth="1"/>
    <col min="7" max="7" width="14.28515625" style="82" customWidth="1"/>
    <col min="8" max="16384" width="96.85546875" style="82"/>
  </cols>
  <sheetData>
    <row r="1" spans="1:7" x14ac:dyDescent="0.2">
      <c r="A1" s="380" t="s">
        <v>350</v>
      </c>
      <c r="B1" s="381"/>
      <c r="C1" s="381"/>
      <c r="D1" s="381"/>
      <c r="E1" s="381"/>
      <c r="F1" s="381"/>
      <c r="G1" s="381"/>
    </row>
    <row r="2" spans="1:7" x14ac:dyDescent="0.2">
      <c r="A2" s="381"/>
      <c r="B2" s="381"/>
      <c r="C2" s="381"/>
      <c r="D2" s="381"/>
      <c r="E2" s="381"/>
      <c r="F2" s="381"/>
      <c r="G2" s="381"/>
    </row>
    <row r="3" spans="1:7" ht="0.75" customHeight="1" x14ac:dyDescent="0.2">
      <c r="A3" s="381"/>
      <c r="B3" s="381"/>
      <c r="C3" s="381"/>
      <c r="D3" s="381"/>
      <c r="E3" s="381"/>
      <c r="F3" s="381"/>
      <c r="G3" s="381"/>
    </row>
    <row r="4" spans="1:7" hidden="1" x14ac:dyDescent="0.2">
      <c r="A4" s="381"/>
      <c r="B4" s="381"/>
      <c r="C4" s="381"/>
      <c r="D4" s="381"/>
      <c r="E4" s="381"/>
      <c r="F4" s="381"/>
      <c r="G4" s="381"/>
    </row>
    <row r="5" spans="1:7" hidden="1" x14ac:dyDescent="0.2">
      <c r="A5" s="381"/>
      <c r="B5" s="381"/>
      <c r="C5" s="381"/>
      <c r="D5" s="381"/>
      <c r="E5" s="381"/>
      <c r="F5" s="381"/>
      <c r="G5" s="381"/>
    </row>
    <row r="6" spans="1:7" hidden="1" x14ac:dyDescent="0.2">
      <c r="A6" s="381"/>
      <c r="B6" s="381"/>
      <c r="C6" s="381"/>
      <c r="D6" s="381"/>
      <c r="E6" s="381"/>
      <c r="F6" s="381"/>
      <c r="G6" s="381"/>
    </row>
    <row r="7" spans="1:7" hidden="1" x14ac:dyDescent="0.2">
      <c r="A7" s="381"/>
      <c r="B7" s="381"/>
      <c r="C7" s="381"/>
      <c r="D7" s="381"/>
      <c r="E7" s="381"/>
      <c r="F7" s="381"/>
      <c r="G7" s="381"/>
    </row>
    <row r="8" spans="1:7" ht="42.75" customHeight="1" x14ac:dyDescent="0.3">
      <c r="A8" s="375" t="str">
        <f>'Прилож 2 функц '!A2:G2</f>
        <v>"О бюджете внутригородского  муниципального образования города федерального значения Санкт-Петербурга муниципальный округ Автово на 2026 год и на плановый период 2027-2028 годов"</v>
      </c>
      <c r="B8" s="376"/>
      <c r="C8" s="376"/>
      <c r="D8" s="376"/>
      <c r="E8" s="376"/>
      <c r="F8" s="382"/>
      <c r="G8" s="382"/>
    </row>
    <row r="9" spans="1:7" ht="31.5" customHeight="1" x14ac:dyDescent="0.3">
      <c r="A9" s="202"/>
      <c r="B9" s="202"/>
      <c r="C9" s="202"/>
      <c r="D9" s="376" t="s">
        <v>280</v>
      </c>
      <c r="E9" s="382"/>
      <c r="F9" s="382"/>
      <c r="G9" s="382"/>
    </row>
    <row r="10" spans="1:7" ht="56.25" customHeight="1" x14ac:dyDescent="0.2">
      <c r="A10" s="383" t="s">
        <v>308</v>
      </c>
      <c r="B10" s="384"/>
      <c r="C10" s="384"/>
      <c r="D10" s="384"/>
      <c r="E10" s="384"/>
      <c r="F10" s="384"/>
      <c r="G10" s="384"/>
    </row>
    <row r="11" spans="1:7" ht="18.75" customHeight="1" x14ac:dyDescent="0.25">
      <c r="A11" s="391" t="s">
        <v>328</v>
      </c>
      <c r="B11" s="392"/>
      <c r="C11" s="392"/>
      <c r="D11" s="392"/>
      <c r="E11" s="392"/>
      <c r="F11" s="392"/>
      <c r="G11" s="392"/>
    </row>
    <row r="12" spans="1:7" ht="15.75" x14ac:dyDescent="0.25">
      <c r="A12" s="385" t="s">
        <v>184</v>
      </c>
      <c r="B12" s="387" t="s">
        <v>4</v>
      </c>
      <c r="C12" s="387" t="s">
        <v>5</v>
      </c>
      <c r="D12" s="387" t="s">
        <v>170</v>
      </c>
      <c r="E12" s="389" t="s">
        <v>309</v>
      </c>
      <c r="F12" s="378" t="s">
        <v>287</v>
      </c>
      <c r="G12" s="379"/>
    </row>
    <row r="13" spans="1:7" ht="84.75" customHeight="1" x14ac:dyDescent="0.2">
      <c r="A13" s="386"/>
      <c r="B13" s="388"/>
      <c r="C13" s="388"/>
      <c r="D13" s="388"/>
      <c r="E13" s="390"/>
      <c r="F13" s="214">
        <v>2027</v>
      </c>
      <c r="G13" s="214">
        <v>2028</v>
      </c>
    </row>
    <row r="14" spans="1:7" ht="101.25" x14ac:dyDescent="0.3">
      <c r="A14" s="163" t="s">
        <v>185</v>
      </c>
      <c r="B14" s="164"/>
      <c r="C14" s="83"/>
      <c r="D14" s="84"/>
      <c r="E14" s="51">
        <f>E15</f>
        <v>13273.500000000002</v>
      </c>
      <c r="F14" s="51">
        <f t="shared" ref="F14:G14" si="0">F15</f>
        <v>12379.800000000003</v>
      </c>
      <c r="G14" s="51">
        <f t="shared" si="0"/>
        <v>13179.500000000002</v>
      </c>
    </row>
    <row r="15" spans="1:7" ht="18.75" x14ac:dyDescent="0.3">
      <c r="A15" s="87" t="s">
        <v>6</v>
      </c>
      <c r="B15" s="88" t="s">
        <v>135</v>
      </c>
      <c r="C15" s="89"/>
      <c r="D15" s="84"/>
      <c r="E15" s="51">
        <f>E16+E20+E31</f>
        <v>13273.500000000002</v>
      </c>
      <c r="F15" s="51">
        <f t="shared" ref="F15:G15" si="1">F16+F20+F31</f>
        <v>12379.800000000003</v>
      </c>
      <c r="G15" s="51">
        <f t="shared" si="1"/>
        <v>13179.500000000002</v>
      </c>
    </row>
    <row r="16" spans="1:7" ht="37.5" x14ac:dyDescent="0.3">
      <c r="A16" s="29" t="s">
        <v>8</v>
      </c>
      <c r="B16" s="90" t="s">
        <v>11</v>
      </c>
      <c r="C16" s="91"/>
      <c r="D16" s="62"/>
      <c r="E16" s="51">
        <f>E17</f>
        <v>3911.5</v>
      </c>
      <c r="F16" s="51">
        <f t="shared" ref="F16:G16" si="2">F17</f>
        <v>3437.8</v>
      </c>
      <c r="G16" s="51">
        <f t="shared" si="2"/>
        <v>3578.1</v>
      </c>
    </row>
    <row r="17" spans="1:7" ht="18.75" x14ac:dyDescent="0.3">
      <c r="A17" s="92" t="s">
        <v>10</v>
      </c>
      <c r="B17" s="32" t="s">
        <v>11</v>
      </c>
      <c r="C17" s="32" t="s">
        <v>12</v>
      </c>
      <c r="D17" s="62"/>
      <c r="E17" s="51">
        <f>E18</f>
        <v>3911.5</v>
      </c>
      <c r="F17" s="51">
        <f t="shared" ref="F17:G17" si="3">F18</f>
        <v>3437.8</v>
      </c>
      <c r="G17" s="51">
        <f t="shared" si="3"/>
        <v>3578.1</v>
      </c>
    </row>
    <row r="18" spans="1:7" ht="75" x14ac:dyDescent="0.3">
      <c r="A18" s="10" t="s">
        <v>13</v>
      </c>
      <c r="B18" s="39" t="s">
        <v>11</v>
      </c>
      <c r="C18" s="39" t="s">
        <v>12</v>
      </c>
      <c r="D18" s="40">
        <v>100</v>
      </c>
      <c r="E18" s="43">
        <f>E19</f>
        <v>3911.5</v>
      </c>
      <c r="F18" s="43">
        <f t="shared" ref="F18:G18" si="4">F19</f>
        <v>3437.8</v>
      </c>
      <c r="G18" s="43">
        <f t="shared" si="4"/>
        <v>3578.1</v>
      </c>
    </row>
    <row r="19" spans="1:7" ht="39.75" customHeight="1" x14ac:dyDescent="0.3">
      <c r="A19" s="11" t="s">
        <v>14</v>
      </c>
      <c r="B19" s="39" t="s">
        <v>11</v>
      </c>
      <c r="C19" s="39" t="s">
        <v>12</v>
      </c>
      <c r="D19" s="40">
        <v>120</v>
      </c>
      <c r="E19" s="43">
        <f>'Прилож 2 функц '!E18</f>
        <v>3911.5</v>
      </c>
      <c r="F19" s="215">
        <f>'Прилож 2 функц '!F18</f>
        <v>3437.8</v>
      </c>
      <c r="G19" s="217">
        <f>'Прилож 2 функц '!G18</f>
        <v>3578.1</v>
      </c>
    </row>
    <row r="20" spans="1:7" s="96" customFormat="1" ht="56.25" x14ac:dyDescent="0.3">
      <c r="A20" s="12" t="s">
        <v>16</v>
      </c>
      <c r="B20" s="93" t="s">
        <v>17</v>
      </c>
      <c r="C20" s="93"/>
      <c r="D20" s="94"/>
      <c r="E20" s="216">
        <f>E21+E24</f>
        <v>9134.0000000000018</v>
      </c>
      <c r="F20" s="216">
        <f t="shared" ref="F20:G20" si="5">F21+F24</f>
        <v>8714.0000000000018</v>
      </c>
      <c r="G20" s="216">
        <f t="shared" si="5"/>
        <v>9373.4000000000015</v>
      </c>
    </row>
    <row r="21" spans="1:7" ht="37.5" x14ac:dyDescent="0.3">
      <c r="A21" s="151" t="s">
        <v>18</v>
      </c>
      <c r="B21" s="103" t="s">
        <v>17</v>
      </c>
      <c r="C21" s="91" t="s">
        <v>19</v>
      </c>
      <c r="D21" s="62"/>
      <c r="E21" s="51">
        <f>E22</f>
        <v>397.7</v>
      </c>
      <c r="F21" s="51">
        <f t="shared" ref="F21:G22" si="6">F22</f>
        <v>414.2</v>
      </c>
      <c r="G21" s="51">
        <f t="shared" si="6"/>
        <v>431.1</v>
      </c>
    </row>
    <row r="22" spans="1:7" ht="75" x14ac:dyDescent="0.3">
      <c r="A22" s="56" t="s">
        <v>13</v>
      </c>
      <c r="B22" s="101" t="s">
        <v>17</v>
      </c>
      <c r="C22" s="99" t="s">
        <v>19</v>
      </c>
      <c r="D22" s="102">
        <v>100</v>
      </c>
      <c r="E22" s="43">
        <f>E23</f>
        <v>397.7</v>
      </c>
      <c r="F22" s="43">
        <f t="shared" si="6"/>
        <v>414.2</v>
      </c>
      <c r="G22" s="43">
        <f t="shared" si="6"/>
        <v>431.1</v>
      </c>
    </row>
    <row r="23" spans="1:7" ht="37.5" x14ac:dyDescent="0.3">
      <c r="A23" s="11" t="s">
        <v>14</v>
      </c>
      <c r="B23" s="101" t="s">
        <v>17</v>
      </c>
      <c r="C23" s="99" t="s">
        <v>19</v>
      </c>
      <c r="D23" s="40">
        <v>120</v>
      </c>
      <c r="E23" s="43">
        <f>'Прилож 2 функц '!E22</f>
        <v>397.7</v>
      </c>
      <c r="F23" s="215">
        <f>'Прилож 2 функц '!F22</f>
        <v>414.2</v>
      </c>
      <c r="G23" s="217">
        <f>'Прилож 2 функц '!G22</f>
        <v>431.1</v>
      </c>
    </row>
    <row r="24" spans="1:7" ht="36.75" customHeight="1" x14ac:dyDescent="0.3">
      <c r="A24" s="22" t="s">
        <v>20</v>
      </c>
      <c r="B24" s="32" t="s">
        <v>17</v>
      </c>
      <c r="C24" s="32" t="s">
        <v>21</v>
      </c>
      <c r="D24" s="62"/>
      <c r="E24" s="51">
        <f>E25+E27+E29</f>
        <v>8736.3000000000011</v>
      </c>
      <c r="F24" s="51">
        <f t="shared" ref="F24:G24" si="7">F25+F27+F29</f>
        <v>8299.8000000000011</v>
      </c>
      <c r="G24" s="51">
        <f t="shared" si="7"/>
        <v>8942.3000000000011</v>
      </c>
    </row>
    <row r="25" spans="1:7" ht="75" x14ac:dyDescent="0.3">
      <c r="A25" s="56" t="s">
        <v>13</v>
      </c>
      <c r="B25" s="101" t="s">
        <v>17</v>
      </c>
      <c r="C25" s="39" t="s">
        <v>21</v>
      </c>
      <c r="D25" s="40">
        <v>100</v>
      </c>
      <c r="E25" s="43">
        <f>E26</f>
        <v>5094.1000000000004</v>
      </c>
      <c r="F25" s="43">
        <f t="shared" ref="F25:G25" si="8">F26</f>
        <v>4752.2</v>
      </c>
      <c r="G25" s="43">
        <f t="shared" si="8"/>
        <v>4946</v>
      </c>
    </row>
    <row r="26" spans="1:7" ht="37.5" x14ac:dyDescent="0.3">
      <c r="A26" s="11" t="s">
        <v>14</v>
      </c>
      <c r="B26" s="101" t="s">
        <v>17</v>
      </c>
      <c r="C26" s="39" t="s">
        <v>21</v>
      </c>
      <c r="D26" s="40">
        <v>120</v>
      </c>
      <c r="E26" s="43">
        <f>'Прилож 2 функц '!E25</f>
        <v>5094.1000000000004</v>
      </c>
      <c r="F26" s="43">
        <f>'Прилож 2 функц '!F25</f>
        <v>4752.2</v>
      </c>
      <c r="G26" s="43">
        <f>'Прилож 2 функц '!G25</f>
        <v>4946</v>
      </c>
    </row>
    <row r="27" spans="1:7" ht="37.5" x14ac:dyDescent="0.3">
      <c r="A27" s="11" t="s">
        <v>22</v>
      </c>
      <c r="B27" s="101" t="s">
        <v>17</v>
      </c>
      <c r="C27" s="39" t="s">
        <v>21</v>
      </c>
      <c r="D27" s="40">
        <v>200</v>
      </c>
      <c r="E27" s="43">
        <f>E28</f>
        <v>3634</v>
      </c>
      <c r="F27" s="43">
        <f t="shared" ref="F27:G27" si="9">F28</f>
        <v>3539.5</v>
      </c>
      <c r="G27" s="43">
        <f t="shared" si="9"/>
        <v>3988.2</v>
      </c>
    </row>
    <row r="28" spans="1:7" ht="37.5" x14ac:dyDescent="0.3">
      <c r="A28" s="11" t="s">
        <v>23</v>
      </c>
      <c r="B28" s="101" t="s">
        <v>17</v>
      </c>
      <c r="C28" s="39" t="s">
        <v>21</v>
      </c>
      <c r="D28" s="40">
        <v>240</v>
      </c>
      <c r="E28" s="43">
        <f>'Прилож 2 функц '!E27</f>
        <v>3634</v>
      </c>
      <c r="F28" s="43">
        <f>'Прилож 2 функц '!F27</f>
        <v>3539.5</v>
      </c>
      <c r="G28" s="43">
        <f>'Прилож 2 функц '!G27</f>
        <v>3988.2</v>
      </c>
    </row>
    <row r="29" spans="1:7" ht="18.75" x14ac:dyDescent="0.3">
      <c r="A29" s="47" t="s">
        <v>24</v>
      </c>
      <c r="B29" s="101" t="s">
        <v>17</v>
      </c>
      <c r="C29" s="39" t="s">
        <v>21</v>
      </c>
      <c r="D29" s="40">
        <v>800</v>
      </c>
      <c r="E29" s="43">
        <f>E30</f>
        <v>8.1999999999999993</v>
      </c>
      <c r="F29" s="43">
        <f t="shared" ref="F29:G29" si="10">F30</f>
        <v>8.1</v>
      </c>
      <c r="G29" s="43">
        <f t="shared" si="10"/>
        <v>8.1</v>
      </c>
    </row>
    <row r="30" spans="1:7" ht="18.75" x14ac:dyDescent="0.3">
      <c r="A30" s="47" t="s">
        <v>25</v>
      </c>
      <c r="B30" s="101" t="s">
        <v>17</v>
      </c>
      <c r="C30" s="39" t="s">
        <v>21</v>
      </c>
      <c r="D30" s="40">
        <v>850</v>
      </c>
      <c r="E30" s="43">
        <f>'Прилож 2 функц '!E29</f>
        <v>8.1999999999999993</v>
      </c>
      <c r="F30" s="43">
        <f>'Прилож 2 функц '!F29</f>
        <v>8.1</v>
      </c>
      <c r="G30" s="43">
        <f>'Прилож 2 функц '!G29</f>
        <v>8.1</v>
      </c>
    </row>
    <row r="31" spans="1:7" ht="18.75" x14ac:dyDescent="0.3">
      <c r="A31" s="33" t="s">
        <v>136</v>
      </c>
      <c r="B31" s="103" t="s">
        <v>46</v>
      </c>
      <c r="C31" s="103"/>
      <c r="D31" s="104"/>
      <c r="E31" s="51">
        <f>E32+E35</f>
        <v>228</v>
      </c>
      <c r="F31" s="51">
        <f t="shared" ref="F31:G33" si="11">F32</f>
        <v>228</v>
      </c>
      <c r="G31" s="51">
        <f t="shared" si="11"/>
        <v>228</v>
      </c>
    </row>
    <row r="32" spans="1:7" ht="56.25" x14ac:dyDescent="0.3">
      <c r="A32" s="22" t="s">
        <v>45</v>
      </c>
      <c r="B32" s="103" t="s">
        <v>46</v>
      </c>
      <c r="C32" s="103" t="s">
        <v>47</v>
      </c>
      <c r="D32" s="104"/>
      <c r="E32" s="119">
        <f>E33</f>
        <v>228</v>
      </c>
      <c r="F32" s="119">
        <f t="shared" si="11"/>
        <v>228</v>
      </c>
      <c r="G32" s="119">
        <f t="shared" si="11"/>
        <v>228</v>
      </c>
    </row>
    <row r="33" spans="1:7" ht="18.75" x14ac:dyDescent="0.3">
      <c r="A33" s="47" t="s">
        <v>24</v>
      </c>
      <c r="B33" s="101" t="s">
        <v>46</v>
      </c>
      <c r="C33" s="98" t="s">
        <v>47</v>
      </c>
      <c r="D33" s="53">
        <v>800</v>
      </c>
      <c r="E33" s="43">
        <f>E34</f>
        <v>228</v>
      </c>
      <c r="F33" s="43">
        <f t="shared" si="11"/>
        <v>228</v>
      </c>
      <c r="G33" s="43">
        <f t="shared" si="11"/>
        <v>228</v>
      </c>
    </row>
    <row r="34" spans="1:7" ht="18.75" x14ac:dyDescent="0.3">
      <c r="A34" s="47" t="s">
        <v>48</v>
      </c>
      <c r="B34" s="98" t="s">
        <v>46</v>
      </c>
      <c r="C34" s="98" t="s">
        <v>47</v>
      </c>
      <c r="D34" s="106">
        <v>850</v>
      </c>
      <c r="E34" s="43">
        <f>'Прилож 2 функц '!E53</f>
        <v>228</v>
      </c>
      <c r="F34" s="43">
        <f>'Прилож 2 функц '!F53</f>
        <v>228</v>
      </c>
      <c r="G34" s="43">
        <f>'Прилож 2 функц '!G53</f>
        <v>228</v>
      </c>
    </row>
    <row r="35" spans="1:7" ht="75" x14ac:dyDescent="0.3">
      <c r="A35" s="22" t="str">
        <f>'Прилож 2 функц '!A54</f>
        <v>Уплата добровольного целевого взноса членов Совета                                муниципальных образований Санкт-Петербурга на организацию празднования 20-летия Совета муниципальных образований Санкт-Петербура</v>
      </c>
      <c r="B35" s="103" t="s">
        <v>46</v>
      </c>
      <c r="C35" s="32" t="s">
        <v>301</v>
      </c>
      <c r="D35" s="106"/>
      <c r="E35" s="51">
        <f>E36</f>
        <v>0</v>
      </c>
      <c r="F35" s="43"/>
      <c r="G35" s="43"/>
    </row>
    <row r="36" spans="1:7" ht="18.75" x14ac:dyDescent="0.3">
      <c r="A36" s="47" t="str">
        <f>'Прилож 2 функц '!A55</f>
        <v>Иные бюджетные ассигнования</v>
      </c>
      <c r="B36" s="98" t="s">
        <v>46</v>
      </c>
      <c r="C36" s="39" t="s">
        <v>301</v>
      </c>
      <c r="D36" s="106">
        <v>800</v>
      </c>
      <c r="E36" s="43">
        <f>E37</f>
        <v>0</v>
      </c>
      <c r="F36" s="43"/>
      <c r="G36" s="43"/>
    </row>
    <row r="37" spans="1:7" ht="18.75" x14ac:dyDescent="0.3">
      <c r="A37" s="47" t="str">
        <f>'Прилож 2 функц '!A56</f>
        <v>Уплата прочих налогов, сборов и иных платежей</v>
      </c>
      <c r="B37" s="98" t="s">
        <v>46</v>
      </c>
      <c r="C37" s="39" t="s">
        <v>301</v>
      </c>
      <c r="D37" s="106">
        <v>850</v>
      </c>
      <c r="E37" s="43">
        <f>'Прилож 2 функц '!E56</f>
        <v>0</v>
      </c>
      <c r="F37" s="43"/>
      <c r="G37" s="43"/>
    </row>
    <row r="38" spans="1:7" ht="105.75" customHeight="1" x14ac:dyDescent="0.3">
      <c r="A38" s="149" t="s">
        <v>186</v>
      </c>
      <c r="B38" s="107"/>
      <c r="C38" s="32"/>
      <c r="D38" s="108"/>
      <c r="E38" s="51">
        <f>E39+E70+E75+E83+E103+E132+E143+E159+E172</f>
        <v>140185.29999999999</v>
      </c>
      <c r="F38" s="51">
        <f>F39+F70+F75+F83+F103+F132+F143+F159+F172</f>
        <v>119088.1</v>
      </c>
      <c r="G38" s="51">
        <f>G39+G70+G75+G83+G103+G132+G143+G159+G172</f>
        <v>106755.5</v>
      </c>
    </row>
    <row r="39" spans="1:7" ht="18.75" x14ac:dyDescent="0.3">
      <c r="A39" s="33" t="s">
        <v>6</v>
      </c>
      <c r="B39" s="90" t="s">
        <v>135</v>
      </c>
      <c r="C39" s="32"/>
      <c r="D39" s="62"/>
      <c r="E39" s="51">
        <f>E40+E56+E60</f>
        <v>30826.499999999996</v>
      </c>
      <c r="F39" s="51">
        <f>F40+F56+F60</f>
        <v>31515.3</v>
      </c>
      <c r="G39" s="51">
        <f>G40+G56+G60</f>
        <v>32790.5</v>
      </c>
    </row>
    <row r="40" spans="1:7" ht="63" customHeight="1" x14ac:dyDescent="0.3">
      <c r="A40" s="48" t="s">
        <v>332</v>
      </c>
      <c r="B40" s="91" t="s">
        <v>29</v>
      </c>
      <c r="C40" s="32"/>
      <c r="D40" s="62"/>
      <c r="E40" s="51">
        <f>E41+E49+E51</f>
        <v>30496.399999999998</v>
      </c>
      <c r="F40" s="51">
        <f t="shared" ref="F40:G40" si="12">F41+F49+F51</f>
        <v>31176.799999999999</v>
      </c>
      <c r="G40" s="51">
        <f t="shared" si="12"/>
        <v>32443.600000000002</v>
      </c>
    </row>
    <row r="41" spans="1:7" ht="56.25" x14ac:dyDescent="0.3">
      <c r="A41" s="22" t="s">
        <v>31</v>
      </c>
      <c r="B41" s="32" t="s">
        <v>29</v>
      </c>
      <c r="C41" s="32" t="s">
        <v>32</v>
      </c>
      <c r="D41" s="109"/>
      <c r="E41" s="51">
        <f>E42+E44+E46</f>
        <v>23711.899999999998</v>
      </c>
      <c r="F41" s="51">
        <f t="shared" ref="F41:G41" si="13">F42+F44+F46</f>
        <v>24110.5</v>
      </c>
      <c r="G41" s="51">
        <f t="shared" si="13"/>
        <v>25088</v>
      </c>
    </row>
    <row r="42" spans="1:7" ht="75" x14ac:dyDescent="0.3">
      <c r="A42" s="56" t="s">
        <v>13</v>
      </c>
      <c r="B42" s="39" t="s">
        <v>29</v>
      </c>
      <c r="C42" s="39" t="s">
        <v>32</v>
      </c>
      <c r="D42" s="40">
        <v>100</v>
      </c>
      <c r="E42" s="43">
        <f>E43</f>
        <v>22013.699999999997</v>
      </c>
      <c r="F42" s="43">
        <f t="shared" ref="F42:G42" si="14">F43</f>
        <v>22547.599999999999</v>
      </c>
      <c r="G42" s="43">
        <f t="shared" si="14"/>
        <v>23467.5</v>
      </c>
    </row>
    <row r="43" spans="1:7" ht="37.5" x14ac:dyDescent="0.3">
      <c r="A43" s="11" t="s">
        <v>14</v>
      </c>
      <c r="B43" s="39" t="s">
        <v>29</v>
      </c>
      <c r="C43" s="39" t="s">
        <v>32</v>
      </c>
      <c r="D43" s="40">
        <v>120</v>
      </c>
      <c r="E43" s="43">
        <f>'Прилож 2 функц '!E33</f>
        <v>22013.699999999997</v>
      </c>
      <c r="F43" s="43">
        <f>'Прилож 2 функц '!F33</f>
        <v>22547.599999999999</v>
      </c>
      <c r="G43" s="43">
        <f>'Прилож 2 функц '!G33</f>
        <v>23467.5</v>
      </c>
    </row>
    <row r="44" spans="1:7" ht="37.5" x14ac:dyDescent="0.3">
      <c r="A44" s="11" t="s">
        <v>22</v>
      </c>
      <c r="B44" s="39" t="s">
        <v>29</v>
      </c>
      <c r="C44" s="39" t="s">
        <v>32</v>
      </c>
      <c r="D44" s="40">
        <v>200</v>
      </c>
      <c r="E44" s="43">
        <f>E45</f>
        <v>1513.2</v>
      </c>
      <c r="F44" s="43">
        <f t="shared" ref="F44:G44" si="15">F45</f>
        <v>1562.9</v>
      </c>
      <c r="G44" s="43">
        <f t="shared" si="15"/>
        <v>1620.5</v>
      </c>
    </row>
    <row r="45" spans="1:7" ht="37.5" x14ac:dyDescent="0.3">
      <c r="A45" s="11" t="s">
        <v>23</v>
      </c>
      <c r="B45" s="39" t="s">
        <v>29</v>
      </c>
      <c r="C45" s="39" t="s">
        <v>32</v>
      </c>
      <c r="D45" s="40">
        <v>240</v>
      </c>
      <c r="E45" s="43">
        <f>'Прилож 2 функц '!E35</f>
        <v>1513.2</v>
      </c>
      <c r="F45" s="43">
        <f>'Прилож 2 функц '!F35</f>
        <v>1562.9</v>
      </c>
      <c r="G45" s="43">
        <f>'Прилож 2 функц '!G35</f>
        <v>1620.5</v>
      </c>
    </row>
    <row r="46" spans="1:7" ht="18.75" x14ac:dyDescent="0.3">
      <c r="A46" s="47" t="s">
        <v>24</v>
      </c>
      <c r="B46" s="39" t="s">
        <v>29</v>
      </c>
      <c r="C46" s="39" t="s">
        <v>32</v>
      </c>
      <c r="D46" s="40">
        <v>800</v>
      </c>
      <c r="E46" s="43">
        <f>E47</f>
        <v>185</v>
      </c>
      <c r="F46" s="43">
        <f t="shared" ref="F46:G46" si="16">F47</f>
        <v>0</v>
      </c>
      <c r="G46" s="43">
        <f t="shared" si="16"/>
        <v>0</v>
      </c>
    </row>
    <row r="47" spans="1:7" ht="18.75" x14ac:dyDescent="0.3">
      <c r="A47" s="47" t="s">
        <v>25</v>
      </c>
      <c r="B47" s="39" t="s">
        <v>29</v>
      </c>
      <c r="C47" s="39" t="s">
        <v>32</v>
      </c>
      <c r="D47" s="40">
        <v>850</v>
      </c>
      <c r="E47" s="43">
        <f>'Прилож 2 функц '!E37</f>
        <v>185</v>
      </c>
      <c r="F47" s="43">
        <f>'Прилож 2 функц '!F37</f>
        <v>0</v>
      </c>
      <c r="G47" s="43">
        <f>'Прилож 2 функц '!G37</f>
        <v>0</v>
      </c>
    </row>
    <row r="48" spans="1:7" ht="56.25" x14ac:dyDescent="0.3">
      <c r="A48" s="23" t="s">
        <v>171</v>
      </c>
      <c r="B48" s="32" t="s">
        <v>29</v>
      </c>
      <c r="C48" s="91" t="s">
        <v>300</v>
      </c>
      <c r="D48" s="40"/>
      <c r="E48" s="51">
        <f>E49</f>
        <v>2038.5</v>
      </c>
      <c r="F48" s="51">
        <f t="shared" ref="F48:G48" si="17">F49</f>
        <v>2123.3000000000002</v>
      </c>
      <c r="G48" s="51">
        <f t="shared" si="17"/>
        <v>2210.9</v>
      </c>
    </row>
    <row r="49" spans="1:7" ht="75" x14ac:dyDescent="0.3">
      <c r="A49" s="56" t="s">
        <v>13</v>
      </c>
      <c r="B49" s="39" t="s">
        <v>29</v>
      </c>
      <c r="C49" s="99" t="s">
        <v>300</v>
      </c>
      <c r="D49" s="40">
        <v>100</v>
      </c>
      <c r="E49" s="43">
        <f>E50</f>
        <v>2038.5</v>
      </c>
      <c r="F49" s="43">
        <f t="shared" ref="F49:G49" si="18">F50</f>
        <v>2123.3000000000002</v>
      </c>
      <c r="G49" s="43">
        <f t="shared" si="18"/>
        <v>2210.9</v>
      </c>
    </row>
    <row r="50" spans="1:7" ht="37.5" x14ac:dyDescent="0.3">
      <c r="A50" s="11" t="s">
        <v>14</v>
      </c>
      <c r="B50" s="39" t="s">
        <v>29</v>
      </c>
      <c r="C50" s="99" t="s">
        <v>300</v>
      </c>
      <c r="D50" s="40">
        <v>120</v>
      </c>
      <c r="E50" s="43">
        <f>'Прилож 2 функц '!E40</f>
        <v>2038.5</v>
      </c>
      <c r="F50" s="43">
        <f>'Прилож 2 функц '!F40</f>
        <v>2123.3000000000002</v>
      </c>
      <c r="G50" s="43">
        <f>'Прилож 2 функц '!G40</f>
        <v>2210.9</v>
      </c>
    </row>
    <row r="51" spans="1:7" ht="75" x14ac:dyDescent="0.3">
      <c r="A51" s="23" t="s">
        <v>35</v>
      </c>
      <c r="B51" s="50" t="s">
        <v>29</v>
      </c>
      <c r="C51" s="91" t="s">
        <v>36</v>
      </c>
      <c r="D51" s="110"/>
      <c r="E51" s="51">
        <f>E52+E54</f>
        <v>4746</v>
      </c>
      <c r="F51" s="51">
        <f t="shared" ref="F51:G51" si="19">F52+F54</f>
        <v>4943</v>
      </c>
      <c r="G51" s="51">
        <f t="shared" si="19"/>
        <v>5144.7</v>
      </c>
    </row>
    <row r="52" spans="1:7" ht="75" x14ac:dyDescent="0.3">
      <c r="A52" s="97" t="s">
        <v>13</v>
      </c>
      <c r="B52" s="39" t="s">
        <v>29</v>
      </c>
      <c r="C52" s="39" t="s">
        <v>36</v>
      </c>
      <c r="D52" s="110">
        <v>100</v>
      </c>
      <c r="E52" s="43">
        <f>E53</f>
        <v>4562.3</v>
      </c>
      <c r="F52" s="43">
        <f t="shared" ref="F52:G52" si="20">F53</f>
        <v>4752.2</v>
      </c>
      <c r="G52" s="43">
        <f t="shared" si="20"/>
        <v>4946</v>
      </c>
    </row>
    <row r="53" spans="1:7" ht="37.5" x14ac:dyDescent="0.3">
      <c r="A53" s="97" t="s">
        <v>14</v>
      </c>
      <c r="B53" s="39" t="s">
        <v>29</v>
      </c>
      <c r="C53" s="39" t="s">
        <v>36</v>
      </c>
      <c r="D53" s="110">
        <v>120</v>
      </c>
      <c r="E53" s="43">
        <f>'Прилож 2 функц '!E43</f>
        <v>4562.3</v>
      </c>
      <c r="F53" s="43">
        <f>'Прилож 2 функц '!F43</f>
        <v>4752.2</v>
      </c>
      <c r="G53" s="43">
        <f>'Прилож 2 функц '!G43</f>
        <v>4946</v>
      </c>
    </row>
    <row r="54" spans="1:7" ht="37.5" x14ac:dyDescent="0.3">
      <c r="A54" s="11" t="s">
        <v>22</v>
      </c>
      <c r="B54" s="39" t="s">
        <v>29</v>
      </c>
      <c r="C54" s="39" t="s">
        <v>36</v>
      </c>
      <c r="D54" s="110">
        <v>200</v>
      </c>
      <c r="E54" s="43">
        <f>E55</f>
        <v>183.7</v>
      </c>
      <c r="F54" s="43">
        <f t="shared" ref="F54:G54" si="21">F55</f>
        <v>190.8</v>
      </c>
      <c r="G54" s="43">
        <f t="shared" si="21"/>
        <v>198.7</v>
      </c>
    </row>
    <row r="55" spans="1:7" ht="37.5" x14ac:dyDescent="0.3">
      <c r="A55" s="11" t="s">
        <v>23</v>
      </c>
      <c r="B55" s="39" t="s">
        <v>29</v>
      </c>
      <c r="C55" s="99" t="s">
        <v>36</v>
      </c>
      <c r="D55" s="110">
        <v>240</v>
      </c>
      <c r="E55" s="43">
        <f>'Прилож 2 функц '!E44</f>
        <v>183.7</v>
      </c>
      <c r="F55" s="43">
        <f>'Прилож 2 функц '!F44</f>
        <v>190.8</v>
      </c>
      <c r="G55" s="43">
        <f>'Прилож 2 функц '!G44</f>
        <v>198.7</v>
      </c>
    </row>
    <row r="56" spans="1:7" ht="18.75" x14ac:dyDescent="0.3">
      <c r="A56" s="111" t="s">
        <v>137</v>
      </c>
      <c r="B56" s="32" t="s">
        <v>40</v>
      </c>
      <c r="C56" s="32"/>
      <c r="D56" s="112"/>
      <c r="E56" s="51">
        <f>E57</f>
        <v>30</v>
      </c>
      <c r="F56" s="51">
        <f t="shared" ref="F56:G58" si="22">F57</f>
        <v>30</v>
      </c>
      <c r="G56" s="51">
        <f t="shared" si="22"/>
        <v>30</v>
      </c>
    </row>
    <row r="57" spans="1:7" ht="18.75" x14ac:dyDescent="0.3">
      <c r="A57" s="111" t="s">
        <v>138</v>
      </c>
      <c r="B57" s="32" t="s">
        <v>40</v>
      </c>
      <c r="C57" s="32" t="s">
        <v>41</v>
      </c>
      <c r="D57" s="112"/>
      <c r="E57" s="51">
        <f>E58</f>
        <v>30</v>
      </c>
      <c r="F57" s="51">
        <f t="shared" si="22"/>
        <v>30</v>
      </c>
      <c r="G57" s="51">
        <f t="shared" si="22"/>
        <v>30</v>
      </c>
    </row>
    <row r="58" spans="1:7" ht="18.75" x14ac:dyDescent="0.3">
      <c r="A58" s="113" t="s">
        <v>24</v>
      </c>
      <c r="B58" s="39" t="s">
        <v>40</v>
      </c>
      <c r="C58" s="39" t="s">
        <v>41</v>
      </c>
      <c r="D58" s="110">
        <v>800</v>
      </c>
      <c r="E58" s="43">
        <f>E59</f>
        <v>30</v>
      </c>
      <c r="F58" s="43">
        <f t="shared" si="22"/>
        <v>30</v>
      </c>
      <c r="G58" s="43">
        <f t="shared" si="22"/>
        <v>30</v>
      </c>
    </row>
    <row r="59" spans="1:7" ht="18.75" x14ac:dyDescent="0.3">
      <c r="A59" s="113" t="s">
        <v>42</v>
      </c>
      <c r="B59" s="39" t="s">
        <v>40</v>
      </c>
      <c r="C59" s="39" t="s">
        <v>41</v>
      </c>
      <c r="D59" s="110">
        <v>870</v>
      </c>
      <c r="E59" s="43">
        <f>'Прилож 2 функц '!E49</f>
        <v>30</v>
      </c>
      <c r="F59" s="43">
        <f>'Прилож 2 функц '!F49</f>
        <v>30</v>
      </c>
      <c r="G59" s="43">
        <f>'Прилож 2 функц '!G49</f>
        <v>30</v>
      </c>
    </row>
    <row r="60" spans="1:7" ht="18.75" x14ac:dyDescent="0.3">
      <c r="A60" s="33" t="s">
        <v>136</v>
      </c>
      <c r="B60" s="32" t="s">
        <v>46</v>
      </c>
      <c r="C60" s="39"/>
      <c r="D60" s="100"/>
      <c r="E60" s="51">
        <f>E61+E64+E67</f>
        <v>300.10000000000002</v>
      </c>
      <c r="F60" s="51">
        <f>F61+F64+F67</f>
        <v>308.5</v>
      </c>
      <c r="G60" s="51">
        <f>G61+G64+G67</f>
        <v>316.89999999999998</v>
      </c>
    </row>
    <row r="61" spans="1:7" ht="112.5" x14ac:dyDescent="0.3">
      <c r="A61" s="145" t="s">
        <v>157</v>
      </c>
      <c r="B61" s="103" t="s">
        <v>46</v>
      </c>
      <c r="C61" s="103" t="s">
        <v>158</v>
      </c>
      <c r="D61" s="146"/>
      <c r="E61" s="51">
        <f t="shared" ref="E61:G62" si="23">E62</f>
        <v>100</v>
      </c>
      <c r="F61" s="51">
        <f t="shared" si="23"/>
        <v>100</v>
      </c>
      <c r="G61" s="51">
        <f t="shared" si="23"/>
        <v>100</v>
      </c>
    </row>
    <row r="62" spans="1:7" ht="18.75" x14ac:dyDescent="0.3">
      <c r="A62" s="47" t="s">
        <v>24</v>
      </c>
      <c r="B62" s="98" t="s">
        <v>46</v>
      </c>
      <c r="C62" s="98" t="s">
        <v>158</v>
      </c>
      <c r="D62" s="106">
        <v>800</v>
      </c>
      <c r="E62" s="43">
        <f t="shared" si="23"/>
        <v>100</v>
      </c>
      <c r="F62" s="43">
        <f t="shared" si="23"/>
        <v>100</v>
      </c>
      <c r="G62" s="43">
        <f t="shared" si="23"/>
        <v>100</v>
      </c>
    </row>
    <row r="63" spans="1:7" ht="18.75" x14ac:dyDescent="0.3">
      <c r="A63" s="47" t="s">
        <v>159</v>
      </c>
      <c r="B63" s="98" t="s">
        <v>46</v>
      </c>
      <c r="C63" s="98" t="s">
        <v>158</v>
      </c>
      <c r="D63" s="106">
        <v>830</v>
      </c>
      <c r="E63" s="43">
        <f>'Прилож 2 функц '!E59</f>
        <v>100</v>
      </c>
      <c r="F63" s="43">
        <f>'Прилож 2 функц '!F59</f>
        <v>100</v>
      </c>
      <c r="G63" s="43">
        <f>'Прилож 2 функц '!G59</f>
        <v>100</v>
      </c>
    </row>
    <row r="64" spans="1:7" ht="18.75" x14ac:dyDescent="0.3">
      <c r="A64" s="147" t="s">
        <v>160</v>
      </c>
      <c r="B64" s="32" t="s">
        <v>46</v>
      </c>
      <c r="C64" s="32" t="s">
        <v>161</v>
      </c>
      <c r="D64" s="109"/>
      <c r="E64" s="35">
        <f>E65</f>
        <v>190</v>
      </c>
      <c r="F64" s="35">
        <f t="shared" ref="F64:G65" si="24">F65</f>
        <v>198</v>
      </c>
      <c r="G64" s="35">
        <f t="shared" si="24"/>
        <v>206</v>
      </c>
    </row>
    <row r="65" spans="1:7" ht="42" customHeight="1" x14ac:dyDescent="0.3">
      <c r="A65" s="11" t="s">
        <v>22</v>
      </c>
      <c r="B65" s="39" t="s">
        <v>46</v>
      </c>
      <c r="C65" s="39" t="s">
        <v>161</v>
      </c>
      <c r="D65" s="110">
        <v>200</v>
      </c>
      <c r="E65" s="148">
        <f>E66</f>
        <v>190</v>
      </c>
      <c r="F65" s="148">
        <f t="shared" si="24"/>
        <v>198</v>
      </c>
      <c r="G65" s="148">
        <f t="shared" si="24"/>
        <v>206</v>
      </c>
    </row>
    <row r="66" spans="1:7" ht="48" customHeight="1" x14ac:dyDescent="0.3">
      <c r="A66" s="11" t="s">
        <v>23</v>
      </c>
      <c r="B66" s="39" t="s">
        <v>46</v>
      </c>
      <c r="C66" s="39" t="s">
        <v>161</v>
      </c>
      <c r="D66" s="110">
        <v>240</v>
      </c>
      <c r="E66" s="43">
        <f>'Прилож 2 функц '!E62</f>
        <v>190</v>
      </c>
      <c r="F66" s="43">
        <f>'Прилож 2 функц '!F62</f>
        <v>198</v>
      </c>
      <c r="G66" s="43">
        <f>'Прилож 2 функц '!G62</f>
        <v>206</v>
      </c>
    </row>
    <row r="67" spans="1:7" ht="78.75" customHeight="1" x14ac:dyDescent="0.3">
      <c r="A67" s="29" t="s">
        <v>33</v>
      </c>
      <c r="B67" s="32" t="s">
        <v>46</v>
      </c>
      <c r="C67" s="32" t="s">
        <v>34</v>
      </c>
      <c r="D67" s="40"/>
      <c r="E67" s="51">
        <f>E68</f>
        <v>10.1</v>
      </c>
      <c r="F67" s="51">
        <f t="shared" ref="F67:G68" si="25">F68</f>
        <v>10.5</v>
      </c>
      <c r="G67" s="51">
        <f t="shared" si="25"/>
        <v>10.9</v>
      </c>
    </row>
    <row r="68" spans="1:7" ht="42" customHeight="1" x14ac:dyDescent="0.3">
      <c r="A68" s="11" t="s">
        <v>22</v>
      </c>
      <c r="B68" s="39" t="s">
        <v>46</v>
      </c>
      <c r="C68" s="39" t="s">
        <v>34</v>
      </c>
      <c r="D68" s="102">
        <v>200</v>
      </c>
      <c r="E68" s="43">
        <f>E69</f>
        <v>10.1</v>
      </c>
      <c r="F68" s="43">
        <f t="shared" si="25"/>
        <v>10.5</v>
      </c>
      <c r="G68" s="43">
        <f t="shared" si="25"/>
        <v>10.9</v>
      </c>
    </row>
    <row r="69" spans="1:7" ht="42.75" customHeight="1" x14ac:dyDescent="0.3">
      <c r="A69" s="11" t="s">
        <v>23</v>
      </c>
      <c r="B69" s="39" t="s">
        <v>46</v>
      </c>
      <c r="C69" s="39" t="s">
        <v>34</v>
      </c>
      <c r="D69" s="40">
        <v>240</v>
      </c>
      <c r="E69" s="43">
        <f>'Прилож 2 функц '!E65</f>
        <v>10.1</v>
      </c>
      <c r="F69" s="43">
        <f>'Прилож 2 функц '!F65</f>
        <v>10.5</v>
      </c>
      <c r="G69" s="43">
        <f>'Прилож 2 функц '!G65</f>
        <v>10.9</v>
      </c>
    </row>
    <row r="70" spans="1:7" ht="37.5" x14ac:dyDescent="0.3">
      <c r="A70" s="22" t="s">
        <v>49</v>
      </c>
      <c r="B70" s="114" t="s">
        <v>139</v>
      </c>
      <c r="C70" s="32"/>
      <c r="D70" s="53"/>
      <c r="E70" s="51">
        <f>E71</f>
        <v>163</v>
      </c>
      <c r="F70" s="51">
        <f t="shared" ref="F70:G73" si="26">F71</f>
        <v>170</v>
      </c>
      <c r="G70" s="51">
        <f t="shared" si="26"/>
        <v>179</v>
      </c>
    </row>
    <row r="71" spans="1:7" ht="36.75" customHeight="1" x14ac:dyDescent="0.3">
      <c r="A71" s="22" t="s">
        <v>214</v>
      </c>
      <c r="B71" s="114" t="s">
        <v>213</v>
      </c>
      <c r="C71" s="32"/>
      <c r="D71" s="53"/>
      <c r="E71" s="51">
        <f>E72</f>
        <v>163</v>
      </c>
      <c r="F71" s="51">
        <f t="shared" si="26"/>
        <v>170</v>
      </c>
      <c r="G71" s="51">
        <f t="shared" si="26"/>
        <v>179</v>
      </c>
    </row>
    <row r="72" spans="1:7" ht="93.75" x14ac:dyDescent="0.3">
      <c r="A72" s="22" t="s">
        <v>52</v>
      </c>
      <c r="B72" s="32" t="s">
        <v>213</v>
      </c>
      <c r="C72" s="32" t="s">
        <v>54</v>
      </c>
      <c r="D72" s="62"/>
      <c r="E72" s="51">
        <f>E73</f>
        <v>163</v>
      </c>
      <c r="F72" s="51">
        <f t="shared" si="26"/>
        <v>170</v>
      </c>
      <c r="G72" s="51">
        <f t="shared" si="26"/>
        <v>179</v>
      </c>
    </row>
    <row r="73" spans="1:7" ht="37.5" x14ac:dyDescent="0.3">
      <c r="A73" s="11" t="s">
        <v>22</v>
      </c>
      <c r="B73" s="39" t="s">
        <v>213</v>
      </c>
      <c r="C73" s="39" t="s">
        <v>54</v>
      </c>
      <c r="D73" s="53">
        <v>200</v>
      </c>
      <c r="E73" s="115">
        <f>E74</f>
        <v>163</v>
      </c>
      <c r="F73" s="115">
        <f t="shared" si="26"/>
        <v>170</v>
      </c>
      <c r="G73" s="115">
        <f t="shared" si="26"/>
        <v>179</v>
      </c>
    </row>
    <row r="74" spans="1:7" ht="37.5" x14ac:dyDescent="0.3">
      <c r="A74" s="11" t="s">
        <v>23</v>
      </c>
      <c r="B74" s="39" t="s">
        <v>213</v>
      </c>
      <c r="C74" s="39" t="s">
        <v>140</v>
      </c>
      <c r="D74" s="53">
        <v>240</v>
      </c>
      <c r="E74" s="115">
        <f>'Прилож 2 функц '!E70</f>
        <v>163</v>
      </c>
      <c r="F74" s="115">
        <f>'Прилож 2 функц '!F70</f>
        <v>170</v>
      </c>
      <c r="G74" s="115">
        <f>'Прилож 2 функц '!G70</f>
        <v>179</v>
      </c>
    </row>
    <row r="75" spans="1:7" ht="18.75" x14ac:dyDescent="0.3">
      <c r="A75" s="33" t="s">
        <v>55</v>
      </c>
      <c r="B75" s="32" t="s">
        <v>141</v>
      </c>
      <c r="C75" s="32"/>
      <c r="D75" s="34"/>
      <c r="E75" s="35">
        <f>E76</f>
        <v>1237.4000000000001</v>
      </c>
      <c r="F75" s="35">
        <f t="shared" ref="F75:G75" si="27">F76</f>
        <v>1294.5</v>
      </c>
      <c r="G75" s="35">
        <f t="shared" si="27"/>
        <v>1347.3000000000002</v>
      </c>
    </row>
    <row r="76" spans="1:7" ht="18.75" x14ac:dyDescent="0.3">
      <c r="A76" s="33" t="s">
        <v>56</v>
      </c>
      <c r="B76" s="32" t="s">
        <v>58</v>
      </c>
      <c r="C76" s="32"/>
      <c r="D76" s="34"/>
      <c r="E76" s="35">
        <f>E78</f>
        <v>1237.4000000000001</v>
      </c>
      <c r="F76" s="35">
        <f t="shared" ref="F76:G76" si="28">F78</f>
        <v>1294.5</v>
      </c>
      <c r="G76" s="35">
        <f t="shared" si="28"/>
        <v>1347.3000000000002</v>
      </c>
    </row>
    <row r="77" spans="1:7" ht="56.25" x14ac:dyDescent="0.3">
      <c r="A77" s="36" t="s">
        <v>57</v>
      </c>
      <c r="B77" s="32" t="s">
        <v>58</v>
      </c>
      <c r="C77" s="32"/>
      <c r="D77" s="34"/>
      <c r="E77" s="35">
        <f>E78</f>
        <v>1237.4000000000001</v>
      </c>
      <c r="F77" s="35">
        <f t="shared" ref="F77:G77" si="29">F78</f>
        <v>1294.5</v>
      </c>
      <c r="G77" s="35">
        <f t="shared" si="29"/>
        <v>1347.3000000000002</v>
      </c>
    </row>
    <row r="78" spans="1:7" ht="56.25" x14ac:dyDescent="0.3">
      <c r="A78" s="37" t="s">
        <v>59</v>
      </c>
      <c r="B78" s="32" t="s">
        <v>58</v>
      </c>
      <c r="C78" s="32" t="s">
        <v>60</v>
      </c>
      <c r="D78" s="34"/>
      <c r="E78" s="35">
        <f>E79+E81</f>
        <v>1237.4000000000001</v>
      </c>
      <c r="F78" s="35">
        <f t="shared" ref="F78:G78" si="30">F79+F81</f>
        <v>1294.5</v>
      </c>
      <c r="G78" s="35">
        <f t="shared" si="30"/>
        <v>1347.3000000000002</v>
      </c>
    </row>
    <row r="79" spans="1:7" ht="75" x14ac:dyDescent="0.3">
      <c r="A79" s="38" t="s">
        <v>13</v>
      </c>
      <c r="B79" s="39" t="s">
        <v>58</v>
      </c>
      <c r="C79" s="39" t="s">
        <v>60</v>
      </c>
      <c r="D79" s="40">
        <v>100</v>
      </c>
      <c r="E79" s="43">
        <f>E80</f>
        <v>1054.2</v>
      </c>
      <c r="F79" s="43">
        <f t="shared" ref="F79:G79" si="31">F80</f>
        <v>1102.9000000000001</v>
      </c>
      <c r="G79" s="43">
        <f t="shared" si="31"/>
        <v>1147.9000000000001</v>
      </c>
    </row>
    <row r="80" spans="1:7" ht="18.75" x14ac:dyDescent="0.3">
      <c r="A80" s="42" t="s">
        <v>61</v>
      </c>
      <c r="B80" s="39" t="s">
        <v>58</v>
      </c>
      <c r="C80" s="39" t="s">
        <v>60</v>
      </c>
      <c r="D80" s="40">
        <v>110</v>
      </c>
      <c r="E80" s="43">
        <f>'Прилож 2 функц '!E76</f>
        <v>1054.2</v>
      </c>
      <c r="F80" s="43">
        <f>'Прилож 2 функц '!F76</f>
        <v>1102.9000000000001</v>
      </c>
      <c r="G80" s="43">
        <f>'Прилож 2 функц '!G76</f>
        <v>1147.9000000000001</v>
      </c>
    </row>
    <row r="81" spans="1:7" ht="37.5" x14ac:dyDescent="0.3">
      <c r="A81" s="11" t="s">
        <v>22</v>
      </c>
      <c r="B81" s="39" t="s">
        <v>58</v>
      </c>
      <c r="C81" s="39" t="s">
        <v>60</v>
      </c>
      <c r="D81" s="40">
        <v>200</v>
      </c>
      <c r="E81" s="43">
        <f>E82</f>
        <v>183.2</v>
      </c>
      <c r="F81" s="43">
        <f t="shared" ref="F81:G81" si="32">F82</f>
        <v>191.6</v>
      </c>
      <c r="G81" s="43">
        <f t="shared" si="32"/>
        <v>199.4</v>
      </c>
    </row>
    <row r="82" spans="1:7" ht="37.5" x14ac:dyDescent="0.3">
      <c r="A82" s="11" t="s">
        <v>23</v>
      </c>
      <c r="B82" s="39" t="s">
        <v>58</v>
      </c>
      <c r="C82" s="39" t="s">
        <v>60</v>
      </c>
      <c r="D82" s="40">
        <v>240</v>
      </c>
      <c r="E82" s="43">
        <f>'Прилож 2 функц '!E78</f>
        <v>183.2</v>
      </c>
      <c r="F82" s="43">
        <f>'Прилож 2 функц '!F78</f>
        <v>191.6</v>
      </c>
      <c r="G82" s="43">
        <f>'Прилож 2 функц '!G78</f>
        <v>199.4</v>
      </c>
    </row>
    <row r="83" spans="1:7" ht="18.75" x14ac:dyDescent="0.3">
      <c r="A83" s="33" t="s">
        <v>62</v>
      </c>
      <c r="B83" s="32" t="s">
        <v>142</v>
      </c>
      <c r="C83" s="32"/>
      <c r="D83" s="116"/>
      <c r="E83" s="51">
        <f>E84</f>
        <v>52627.4</v>
      </c>
      <c r="F83" s="51">
        <f t="shared" ref="F83:G83" si="33">F84</f>
        <v>32127.500000000004</v>
      </c>
      <c r="G83" s="51">
        <f t="shared" si="33"/>
        <v>17875.099999999999</v>
      </c>
    </row>
    <row r="84" spans="1:7" ht="18" customHeight="1" x14ac:dyDescent="0.3">
      <c r="A84" s="33" t="s">
        <v>64</v>
      </c>
      <c r="B84" s="32" t="s">
        <v>65</v>
      </c>
      <c r="C84" s="32"/>
      <c r="D84" s="116"/>
      <c r="E84" s="51">
        <f>E85+E92</f>
        <v>52627.4</v>
      </c>
      <c r="F84" s="51">
        <f t="shared" ref="F84:G84" si="34">F85+F92</f>
        <v>32127.500000000004</v>
      </c>
      <c r="G84" s="51">
        <f t="shared" si="34"/>
        <v>17875.099999999999</v>
      </c>
    </row>
    <row r="85" spans="1:7" ht="54" customHeight="1" x14ac:dyDescent="0.3">
      <c r="A85" s="22" t="s">
        <v>70</v>
      </c>
      <c r="B85" s="45" t="s">
        <v>65</v>
      </c>
      <c r="C85" s="13" t="s">
        <v>71</v>
      </c>
      <c r="D85" s="31"/>
      <c r="E85" s="6">
        <f>E86+E88+E90</f>
        <v>12959.9</v>
      </c>
      <c r="F85" s="6">
        <f t="shared" ref="F85:G85" si="35">F86+F88+F90</f>
        <v>13143.2</v>
      </c>
      <c r="G85" s="6">
        <f t="shared" si="35"/>
        <v>13679.199999999999</v>
      </c>
    </row>
    <row r="86" spans="1:7" ht="84" customHeight="1" x14ac:dyDescent="0.3">
      <c r="A86" s="11" t="s">
        <v>13</v>
      </c>
      <c r="B86" s="16" t="s">
        <v>65</v>
      </c>
      <c r="C86" s="16" t="s">
        <v>71</v>
      </c>
      <c r="D86" s="8">
        <v>100</v>
      </c>
      <c r="E86" s="9">
        <f>E87</f>
        <v>10998.8</v>
      </c>
      <c r="F86" s="9">
        <f t="shared" ref="F86:G86" si="36">F87</f>
        <v>12196</v>
      </c>
      <c r="G86" s="9">
        <f t="shared" si="36"/>
        <v>12693.599999999999</v>
      </c>
    </row>
    <row r="87" spans="1:7" ht="18" customHeight="1" x14ac:dyDescent="0.3">
      <c r="A87" s="47" t="s">
        <v>61</v>
      </c>
      <c r="B87" s="16" t="s">
        <v>65</v>
      </c>
      <c r="C87" s="16" t="s">
        <v>71</v>
      </c>
      <c r="D87" s="8">
        <v>110</v>
      </c>
      <c r="E87" s="9">
        <f>'Прилож 2 функц '!E83</f>
        <v>10998.8</v>
      </c>
      <c r="F87" s="9">
        <f>'Прилож 2 функц '!F83</f>
        <v>12196</v>
      </c>
      <c r="G87" s="9">
        <f>'Прилож 2 функц '!G83</f>
        <v>12693.599999999999</v>
      </c>
    </row>
    <row r="88" spans="1:7" ht="48" customHeight="1" x14ac:dyDescent="0.3">
      <c r="A88" s="11" t="s">
        <v>22</v>
      </c>
      <c r="B88" s="15" t="s">
        <v>65</v>
      </c>
      <c r="C88" s="15" t="s">
        <v>71</v>
      </c>
      <c r="D88" s="8">
        <v>200</v>
      </c>
      <c r="E88" s="9">
        <f>E89</f>
        <v>1961.1</v>
      </c>
      <c r="F88" s="9">
        <f t="shared" ref="F88:G88" si="37">F89</f>
        <v>947.2</v>
      </c>
      <c r="G88" s="9">
        <f t="shared" si="37"/>
        <v>985.6</v>
      </c>
    </row>
    <row r="89" spans="1:7" ht="18" customHeight="1" x14ac:dyDescent="0.3">
      <c r="A89" s="11" t="s">
        <v>23</v>
      </c>
      <c r="B89" s="15" t="s">
        <v>65</v>
      </c>
      <c r="C89" s="15" t="s">
        <v>71</v>
      </c>
      <c r="D89" s="8">
        <v>240</v>
      </c>
      <c r="E89" s="9">
        <f>'Прилож 2 функц '!E85</f>
        <v>1961.1</v>
      </c>
      <c r="F89" s="9">
        <f>'Прилож 2 функц '!F85</f>
        <v>947.2</v>
      </c>
      <c r="G89" s="9">
        <f>'Прилож 2 функц '!G85</f>
        <v>985.6</v>
      </c>
    </row>
    <row r="90" spans="1:7" ht="18" customHeight="1" x14ac:dyDescent="0.3">
      <c r="A90" s="21" t="s">
        <v>24</v>
      </c>
      <c r="B90" s="15" t="s">
        <v>65</v>
      </c>
      <c r="C90" s="15" t="s">
        <v>71</v>
      </c>
      <c r="D90" s="8">
        <v>800</v>
      </c>
      <c r="E90" s="9">
        <f>E91</f>
        <v>0</v>
      </c>
      <c r="F90" s="9">
        <f t="shared" ref="F90:G90" si="38">F91</f>
        <v>0</v>
      </c>
      <c r="G90" s="9">
        <f t="shared" si="38"/>
        <v>0</v>
      </c>
    </row>
    <row r="91" spans="1:7" ht="18" customHeight="1" x14ac:dyDescent="0.3">
      <c r="A91" s="21" t="s">
        <v>25</v>
      </c>
      <c r="B91" s="15" t="s">
        <v>65</v>
      </c>
      <c r="C91" s="15" t="s">
        <v>71</v>
      </c>
      <c r="D91" s="8">
        <v>850</v>
      </c>
      <c r="E91" s="9">
        <f>'Прилож 2 функц '!E87</f>
        <v>0</v>
      </c>
      <c r="F91" s="9">
        <f>'Прилож 2 функц '!F87</f>
        <v>0</v>
      </c>
      <c r="G91" s="9">
        <f>'Прилож 2 функц '!G87</f>
        <v>0</v>
      </c>
    </row>
    <row r="92" spans="1:7" ht="60.75" customHeight="1" x14ac:dyDescent="0.3">
      <c r="A92" s="36" t="s">
        <v>57</v>
      </c>
      <c r="B92" s="32" t="s">
        <v>65</v>
      </c>
      <c r="C92" s="32"/>
      <c r="D92" s="116"/>
      <c r="E92" s="51">
        <f>E93+E96+E99</f>
        <v>39667.5</v>
      </c>
      <c r="F92" s="51">
        <f>F93+F96+F99</f>
        <v>18984.300000000003</v>
      </c>
      <c r="G92" s="51">
        <f>G93+G96+G99</f>
        <v>4195.8999999999996</v>
      </c>
    </row>
    <row r="93" spans="1:7" ht="40.5" customHeight="1" x14ac:dyDescent="0.3">
      <c r="A93" s="22" t="s">
        <v>282</v>
      </c>
      <c r="B93" s="32" t="s">
        <v>65</v>
      </c>
      <c r="C93" s="32" t="s">
        <v>66</v>
      </c>
      <c r="D93" s="116"/>
      <c r="E93" s="51">
        <f>E94</f>
        <v>25741</v>
      </c>
      <c r="F93" s="51">
        <f t="shared" ref="F93:G94" si="39">F94</f>
        <v>6670.6</v>
      </c>
      <c r="G93" s="51">
        <f t="shared" si="39"/>
        <v>2684.5</v>
      </c>
    </row>
    <row r="94" spans="1:7" ht="37.5" x14ac:dyDescent="0.3">
      <c r="A94" s="11" t="s">
        <v>143</v>
      </c>
      <c r="B94" s="39" t="s">
        <v>65</v>
      </c>
      <c r="C94" s="39" t="s">
        <v>66</v>
      </c>
      <c r="D94" s="53">
        <v>200</v>
      </c>
      <c r="E94" s="43">
        <f>E95</f>
        <v>25741</v>
      </c>
      <c r="F94" s="43">
        <f t="shared" si="39"/>
        <v>6670.6</v>
      </c>
      <c r="G94" s="43">
        <f t="shared" si="39"/>
        <v>2684.5</v>
      </c>
    </row>
    <row r="95" spans="1:7" ht="37.5" x14ac:dyDescent="0.3">
      <c r="A95" s="11" t="s">
        <v>23</v>
      </c>
      <c r="B95" s="39" t="s">
        <v>65</v>
      </c>
      <c r="C95" s="39" t="s">
        <v>66</v>
      </c>
      <c r="D95" s="53">
        <v>240</v>
      </c>
      <c r="E95" s="43">
        <f>'Прилож 2 функц '!E91</f>
        <v>25741</v>
      </c>
      <c r="F95" s="43">
        <f>'Прилож 2 функц '!F91</f>
        <v>6670.6</v>
      </c>
      <c r="G95" s="43">
        <f>'Прилож 2 функц '!G91</f>
        <v>2684.5</v>
      </c>
    </row>
    <row r="96" spans="1:7" ht="51.75" customHeight="1" x14ac:dyDescent="0.3">
      <c r="A96" s="22" t="s">
        <v>283</v>
      </c>
      <c r="B96" s="32" t="s">
        <v>65</v>
      </c>
      <c r="C96" s="32" t="s">
        <v>68</v>
      </c>
      <c r="D96" s="116"/>
      <c r="E96" s="51">
        <f>E97</f>
        <v>13821.5</v>
      </c>
      <c r="F96" s="51">
        <f t="shared" ref="F96:G97" si="40">F97</f>
        <v>12204.7</v>
      </c>
      <c r="G96" s="51">
        <f t="shared" si="40"/>
        <v>1398.4</v>
      </c>
    </row>
    <row r="97" spans="1:7" ht="37.5" x14ac:dyDescent="0.3">
      <c r="A97" s="11" t="s">
        <v>22</v>
      </c>
      <c r="B97" s="39" t="s">
        <v>65</v>
      </c>
      <c r="C97" s="39" t="s">
        <v>68</v>
      </c>
      <c r="D97" s="53">
        <v>200</v>
      </c>
      <c r="E97" s="43">
        <f>E98</f>
        <v>13821.5</v>
      </c>
      <c r="F97" s="43">
        <f t="shared" si="40"/>
        <v>12204.7</v>
      </c>
      <c r="G97" s="43">
        <f t="shared" si="40"/>
        <v>1398.4</v>
      </c>
    </row>
    <row r="98" spans="1:7" ht="37.5" x14ac:dyDescent="0.3">
      <c r="A98" s="11" t="s">
        <v>23</v>
      </c>
      <c r="B98" s="39" t="s">
        <v>65</v>
      </c>
      <c r="C98" s="39" t="s">
        <v>68</v>
      </c>
      <c r="D98" s="53">
        <v>240</v>
      </c>
      <c r="E98" s="43">
        <f>'Прилож 2 функц '!E100</f>
        <v>13821.5</v>
      </c>
      <c r="F98" s="43">
        <f>'Прилож 2 функц '!F100</f>
        <v>12204.7</v>
      </c>
      <c r="G98" s="43">
        <f>'Прилож 2 функц '!G100</f>
        <v>1398.4</v>
      </c>
    </row>
    <row r="99" spans="1:7" ht="56.25" x14ac:dyDescent="0.3">
      <c r="A99" s="36" t="s">
        <v>57</v>
      </c>
      <c r="B99" s="32" t="s">
        <v>65</v>
      </c>
      <c r="C99" s="32" t="s">
        <v>83</v>
      </c>
      <c r="D99" s="62"/>
      <c r="E99" s="51">
        <f>E100</f>
        <v>105</v>
      </c>
      <c r="F99" s="51">
        <f t="shared" ref="F99:G101" si="41">F100</f>
        <v>109</v>
      </c>
      <c r="G99" s="51">
        <f t="shared" si="41"/>
        <v>113</v>
      </c>
    </row>
    <row r="100" spans="1:7" ht="93.75" x14ac:dyDescent="0.3">
      <c r="A100" s="22" t="s">
        <v>179</v>
      </c>
      <c r="B100" s="114" t="s">
        <v>65</v>
      </c>
      <c r="C100" s="32" t="s">
        <v>83</v>
      </c>
      <c r="D100" s="62"/>
      <c r="E100" s="51">
        <f>E101</f>
        <v>105</v>
      </c>
      <c r="F100" s="51">
        <f t="shared" si="41"/>
        <v>109</v>
      </c>
      <c r="G100" s="51">
        <f t="shared" si="41"/>
        <v>113</v>
      </c>
    </row>
    <row r="101" spans="1:7" ht="37.5" x14ac:dyDescent="0.3">
      <c r="A101" s="11" t="s">
        <v>22</v>
      </c>
      <c r="B101" s="117" t="s">
        <v>65</v>
      </c>
      <c r="C101" s="39" t="s">
        <v>83</v>
      </c>
      <c r="D101" s="40">
        <v>200</v>
      </c>
      <c r="E101" s="43">
        <f>E102</f>
        <v>105</v>
      </c>
      <c r="F101" s="43">
        <f t="shared" si="41"/>
        <v>109</v>
      </c>
      <c r="G101" s="43">
        <f t="shared" si="41"/>
        <v>113</v>
      </c>
    </row>
    <row r="102" spans="1:7" ht="37.5" x14ac:dyDescent="0.3">
      <c r="A102" s="11" t="s">
        <v>23</v>
      </c>
      <c r="B102" s="117" t="s">
        <v>65</v>
      </c>
      <c r="C102" s="39" t="s">
        <v>83</v>
      </c>
      <c r="D102" s="40">
        <v>240</v>
      </c>
      <c r="E102" s="43">
        <f>'Прилож 2 функц '!E103</f>
        <v>105</v>
      </c>
      <c r="F102" s="43">
        <f>'Прилож 2 функц '!F103</f>
        <v>109</v>
      </c>
      <c r="G102" s="43">
        <f>'Прилож 2 функц '!G103</f>
        <v>113</v>
      </c>
    </row>
    <row r="103" spans="1:7" ht="18.75" x14ac:dyDescent="0.3">
      <c r="A103" s="33" t="s">
        <v>72</v>
      </c>
      <c r="B103" s="32" t="s">
        <v>144</v>
      </c>
      <c r="C103" s="32"/>
      <c r="D103" s="116"/>
      <c r="E103" s="51">
        <f>E104+E108</f>
        <v>2156</v>
      </c>
      <c r="F103" s="51">
        <f t="shared" ref="F103:G103" si="42">F104+F108</f>
        <v>1303.2</v>
      </c>
      <c r="G103" s="51">
        <f t="shared" si="42"/>
        <v>1358.3</v>
      </c>
    </row>
    <row r="104" spans="1:7" ht="37.5" x14ac:dyDescent="0.3">
      <c r="A104" s="22" t="s">
        <v>74</v>
      </c>
      <c r="B104" s="32" t="s">
        <v>76</v>
      </c>
      <c r="C104" s="32"/>
      <c r="D104" s="116"/>
      <c r="E104" s="51">
        <f>E105</f>
        <v>109</v>
      </c>
      <c r="F104" s="51">
        <f t="shared" ref="F104:G106" si="43">F105</f>
        <v>113.5</v>
      </c>
      <c r="G104" s="51">
        <f t="shared" si="43"/>
        <v>118.2</v>
      </c>
    </row>
    <row r="105" spans="1:7" ht="215.25" customHeight="1" x14ac:dyDescent="0.3">
      <c r="A105" s="48" t="s">
        <v>75</v>
      </c>
      <c r="B105" s="32" t="s">
        <v>76</v>
      </c>
      <c r="C105" s="32" t="s">
        <v>77</v>
      </c>
      <c r="D105" s="116"/>
      <c r="E105" s="51">
        <f>E106</f>
        <v>109</v>
      </c>
      <c r="F105" s="51">
        <f t="shared" si="43"/>
        <v>113.5</v>
      </c>
      <c r="G105" s="51">
        <f t="shared" si="43"/>
        <v>118.2</v>
      </c>
    </row>
    <row r="106" spans="1:7" ht="37.5" x14ac:dyDescent="0.3">
      <c r="A106" s="11" t="s">
        <v>22</v>
      </c>
      <c r="B106" s="39" t="s">
        <v>76</v>
      </c>
      <c r="C106" s="39" t="s">
        <v>77</v>
      </c>
      <c r="D106" s="49">
        <v>200</v>
      </c>
      <c r="E106" s="43">
        <f>E107</f>
        <v>109</v>
      </c>
      <c r="F106" s="43">
        <f t="shared" si="43"/>
        <v>113.5</v>
      </c>
      <c r="G106" s="43">
        <f t="shared" si="43"/>
        <v>118.2</v>
      </c>
    </row>
    <row r="107" spans="1:7" ht="37.5" x14ac:dyDescent="0.3">
      <c r="A107" s="11" t="s">
        <v>23</v>
      </c>
      <c r="B107" s="39" t="s">
        <v>76</v>
      </c>
      <c r="C107" s="39" t="s">
        <v>77</v>
      </c>
      <c r="D107" s="49">
        <v>240</v>
      </c>
      <c r="E107" s="43">
        <f>'Прилож 2 функц '!E108</f>
        <v>109</v>
      </c>
      <c r="F107" s="43">
        <f>'Прилож 2 функц '!F108</f>
        <v>113.5</v>
      </c>
      <c r="G107" s="43">
        <f>'Прилож 2 функц '!G108</f>
        <v>118.2</v>
      </c>
    </row>
    <row r="108" spans="1:7" ht="18.75" x14ac:dyDescent="0.3">
      <c r="A108" s="22" t="s">
        <v>81</v>
      </c>
      <c r="B108" s="32" t="s">
        <v>82</v>
      </c>
      <c r="C108" s="32"/>
      <c r="D108" s="112"/>
      <c r="E108" s="51">
        <f>E109+E112+E116</f>
        <v>2047</v>
      </c>
      <c r="F108" s="51">
        <f t="shared" ref="F108:G108" si="44">F109+F112+F116</f>
        <v>1189.7</v>
      </c>
      <c r="G108" s="51">
        <f t="shared" si="44"/>
        <v>1240.0999999999999</v>
      </c>
    </row>
    <row r="109" spans="1:7" ht="75" x14ac:dyDescent="0.3">
      <c r="A109" s="22" t="s">
        <v>177</v>
      </c>
      <c r="B109" s="32" t="s">
        <v>82</v>
      </c>
      <c r="C109" s="32" t="s">
        <v>178</v>
      </c>
      <c r="D109" s="100"/>
      <c r="E109" s="51">
        <f>E110</f>
        <v>140</v>
      </c>
      <c r="F109" s="51">
        <f t="shared" ref="F109:G110" si="45">F110</f>
        <v>146</v>
      </c>
      <c r="G109" s="51">
        <f t="shared" si="45"/>
        <v>152</v>
      </c>
    </row>
    <row r="110" spans="1:7" ht="37.5" x14ac:dyDescent="0.3">
      <c r="A110" s="11" t="s">
        <v>22</v>
      </c>
      <c r="B110" s="39" t="s">
        <v>82</v>
      </c>
      <c r="C110" s="39" t="s">
        <v>178</v>
      </c>
      <c r="D110" s="100">
        <v>200</v>
      </c>
      <c r="E110" s="51">
        <f>E111</f>
        <v>140</v>
      </c>
      <c r="F110" s="51">
        <f t="shared" si="45"/>
        <v>146</v>
      </c>
      <c r="G110" s="51">
        <f t="shared" si="45"/>
        <v>152</v>
      </c>
    </row>
    <row r="111" spans="1:7" ht="48" customHeight="1" x14ac:dyDescent="0.3">
      <c r="A111" s="11" t="s">
        <v>23</v>
      </c>
      <c r="B111" s="39" t="s">
        <v>82</v>
      </c>
      <c r="C111" s="39" t="s">
        <v>178</v>
      </c>
      <c r="D111" s="100">
        <v>240</v>
      </c>
      <c r="E111" s="43">
        <f>'Прилож 2 функц '!E112</f>
        <v>140</v>
      </c>
      <c r="F111" s="43">
        <f>'Прилож 2 функц '!F112</f>
        <v>146</v>
      </c>
      <c r="G111" s="43">
        <f>'Прилож 2 функц '!G112</f>
        <v>152</v>
      </c>
    </row>
    <row r="112" spans="1:7" ht="56.25" x14ac:dyDescent="0.3">
      <c r="A112" s="36" t="s">
        <v>57</v>
      </c>
      <c r="B112" s="32" t="s">
        <v>82</v>
      </c>
      <c r="C112" s="32" t="s">
        <v>83</v>
      </c>
      <c r="D112" s="62"/>
      <c r="E112" s="119">
        <f>E113</f>
        <v>94</v>
      </c>
      <c r="F112" s="119">
        <f t="shared" ref="F112:G114" si="46">F113</f>
        <v>98</v>
      </c>
      <c r="G112" s="119">
        <f t="shared" si="46"/>
        <v>102</v>
      </c>
    </row>
    <row r="113" spans="1:7" ht="86.25" customHeight="1" x14ac:dyDescent="0.3">
      <c r="A113" s="22" t="s">
        <v>179</v>
      </c>
      <c r="B113" s="114" t="s">
        <v>82</v>
      </c>
      <c r="C113" s="32" t="s">
        <v>83</v>
      </c>
      <c r="D113" s="62"/>
      <c r="E113" s="119">
        <f>E114</f>
        <v>94</v>
      </c>
      <c r="F113" s="119">
        <f t="shared" si="46"/>
        <v>98</v>
      </c>
      <c r="G113" s="119">
        <f t="shared" si="46"/>
        <v>102</v>
      </c>
    </row>
    <row r="114" spans="1:7" ht="37.5" x14ac:dyDescent="0.3">
      <c r="A114" s="11" t="s">
        <v>22</v>
      </c>
      <c r="B114" s="117" t="s">
        <v>82</v>
      </c>
      <c r="C114" s="39" t="s">
        <v>83</v>
      </c>
      <c r="D114" s="40">
        <v>200</v>
      </c>
      <c r="E114" s="43">
        <f>E115</f>
        <v>94</v>
      </c>
      <c r="F114" s="43">
        <f t="shared" si="46"/>
        <v>98</v>
      </c>
      <c r="G114" s="43">
        <f t="shared" si="46"/>
        <v>102</v>
      </c>
    </row>
    <row r="115" spans="1:7" ht="37.5" x14ac:dyDescent="0.3">
      <c r="A115" s="11" t="s">
        <v>23</v>
      </c>
      <c r="B115" s="117" t="s">
        <v>82</v>
      </c>
      <c r="C115" s="39" t="s">
        <v>83</v>
      </c>
      <c r="D115" s="40">
        <v>240</v>
      </c>
      <c r="E115" s="43">
        <f>'Прилож 2 функц '!E116</f>
        <v>94</v>
      </c>
      <c r="F115" s="43">
        <f>'Прилож 2 функц '!F116</f>
        <v>98</v>
      </c>
      <c r="G115" s="43">
        <f>'Прилож 2 функц '!G116</f>
        <v>102</v>
      </c>
    </row>
    <row r="116" spans="1:7" ht="45.75" customHeight="1" x14ac:dyDescent="0.3">
      <c r="A116" s="22" t="s">
        <v>78</v>
      </c>
      <c r="B116" s="114" t="s">
        <v>82</v>
      </c>
      <c r="C116" s="32"/>
      <c r="D116" s="109"/>
      <c r="E116" s="51">
        <f>E117+E120+E123+E129+E126</f>
        <v>1813</v>
      </c>
      <c r="F116" s="51">
        <f t="shared" ref="F116:G116" si="47">F117+F120+F123+F129+F126</f>
        <v>945.7</v>
      </c>
      <c r="G116" s="51">
        <f t="shared" si="47"/>
        <v>986.1</v>
      </c>
    </row>
    <row r="117" spans="1:7" ht="37.5" x14ac:dyDescent="0.3">
      <c r="A117" s="22" t="s">
        <v>145</v>
      </c>
      <c r="B117" s="114" t="s">
        <v>82</v>
      </c>
      <c r="C117" s="32" t="s">
        <v>85</v>
      </c>
      <c r="D117" s="109"/>
      <c r="E117" s="119">
        <f>E118</f>
        <v>42</v>
      </c>
      <c r="F117" s="119">
        <f t="shared" ref="F117:G118" si="48">F118</f>
        <v>44</v>
      </c>
      <c r="G117" s="119">
        <f t="shared" si="48"/>
        <v>45</v>
      </c>
    </row>
    <row r="118" spans="1:7" ht="37.5" x14ac:dyDescent="0.3">
      <c r="A118" s="11" t="s">
        <v>22</v>
      </c>
      <c r="B118" s="117" t="s">
        <v>82</v>
      </c>
      <c r="C118" s="39" t="s">
        <v>85</v>
      </c>
      <c r="D118" s="40">
        <v>200</v>
      </c>
      <c r="E118" s="120">
        <f>E119</f>
        <v>42</v>
      </c>
      <c r="F118" s="120">
        <f t="shared" si="48"/>
        <v>44</v>
      </c>
      <c r="G118" s="120">
        <f t="shared" si="48"/>
        <v>45</v>
      </c>
    </row>
    <row r="119" spans="1:7" ht="37.5" x14ac:dyDescent="0.3">
      <c r="A119" s="11" t="s">
        <v>23</v>
      </c>
      <c r="B119" s="117" t="s">
        <v>82</v>
      </c>
      <c r="C119" s="39" t="s">
        <v>85</v>
      </c>
      <c r="D119" s="40">
        <v>240</v>
      </c>
      <c r="E119" s="120">
        <f>'Прилож 2 функц '!E120</f>
        <v>42</v>
      </c>
      <c r="F119" s="120">
        <f>'Прилож 2 функц '!F120</f>
        <v>44</v>
      </c>
      <c r="G119" s="120">
        <f>'Прилож 2 функц '!G120</f>
        <v>45</v>
      </c>
    </row>
    <row r="120" spans="1:7" ht="37.5" x14ac:dyDescent="0.3">
      <c r="A120" s="22" t="s">
        <v>86</v>
      </c>
      <c r="B120" s="114" t="s">
        <v>82</v>
      </c>
      <c r="C120" s="32" t="s">
        <v>87</v>
      </c>
      <c r="D120" s="109"/>
      <c r="E120" s="119">
        <f>E121</f>
        <v>84</v>
      </c>
      <c r="F120" s="119">
        <f t="shared" ref="F120:G121" si="49">F121</f>
        <v>84</v>
      </c>
      <c r="G120" s="119">
        <f t="shared" si="49"/>
        <v>90</v>
      </c>
    </row>
    <row r="121" spans="1:7" ht="37.5" x14ac:dyDescent="0.3">
      <c r="A121" s="11" t="s">
        <v>22</v>
      </c>
      <c r="B121" s="117" t="s">
        <v>82</v>
      </c>
      <c r="C121" s="39" t="s">
        <v>87</v>
      </c>
      <c r="D121" s="40">
        <v>200</v>
      </c>
      <c r="E121" s="120">
        <f>E122</f>
        <v>84</v>
      </c>
      <c r="F121" s="120">
        <f t="shared" si="49"/>
        <v>84</v>
      </c>
      <c r="G121" s="120">
        <f t="shared" si="49"/>
        <v>90</v>
      </c>
    </row>
    <row r="122" spans="1:7" ht="37.5" x14ac:dyDescent="0.3">
      <c r="A122" s="11" t="s">
        <v>23</v>
      </c>
      <c r="B122" s="117" t="s">
        <v>82</v>
      </c>
      <c r="C122" s="39" t="s">
        <v>87</v>
      </c>
      <c r="D122" s="40">
        <v>240</v>
      </c>
      <c r="E122" s="120">
        <f>'Прилож 2 функц '!E123</f>
        <v>84</v>
      </c>
      <c r="F122" s="120">
        <f>'Прилож 2 функц '!F123</f>
        <v>84</v>
      </c>
      <c r="G122" s="120">
        <f>'Прилож 2 функц '!G123</f>
        <v>90</v>
      </c>
    </row>
    <row r="123" spans="1:7" ht="56.25" x14ac:dyDescent="0.3">
      <c r="A123" s="12" t="s">
        <v>88</v>
      </c>
      <c r="B123" s="114" t="s">
        <v>82</v>
      </c>
      <c r="C123" s="32" t="s">
        <v>89</v>
      </c>
      <c r="D123" s="109"/>
      <c r="E123" s="119">
        <f>E124</f>
        <v>105</v>
      </c>
      <c r="F123" s="119">
        <f t="shared" ref="F123:G124" si="50">F124</f>
        <v>109</v>
      </c>
      <c r="G123" s="119">
        <f t="shared" si="50"/>
        <v>114</v>
      </c>
    </row>
    <row r="124" spans="1:7" ht="37.5" x14ac:dyDescent="0.3">
      <c r="A124" s="11" t="s">
        <v>22</v>
      </c>
      <c r="B124" s="117" t="s">
        <v>82</v>
      </c>
      <c r="C124" s="39" t="s">
        <v>89</v>
      </c>
      <c r="D124" s="40">
        <v>200</v>
      </c>
      <c r="E124" s="120">
        <f>E125</f>
        <v>105</v>
      </c>
      <c r="F124" s="120">
        <f t="shared" si="50"/>
        <v>109</v>
      </c>
      <c r="G124" s="120">
        <f t="shared" si="50"/>
        <v>114</v>
      </c>
    </row>
    <row r="125" spans="1:7" ht="37.5" x14ac:dyDescent="0.3">
      <c r="A125" s="11" t="s">
        <v>23</v>
      </c>
      <c r="B125" s="117" t="s">
        <v>82</v>
      </c>
      <c r="C125" s="39" t="s">
        <v>90</v>
      </c>
      <c r="D125" s="40">
        <v>240</v>
      </c>
      <c r="E125" s="120">
        <f>'Прилож 2 функц '!E129</f>
        <v>105</v>
      </c>
      <c r="F125" s="120">
        <f>'Прилож 2 функц '!F129</f>
        <v>109</v>
      </c>
      <c r="G125" s="120">
        <f>'Прилож 2 функц '!G129</f>
        <v>114</v>
      </c>
    </row>
    <row r="126" spans="1:7" ht="37.5" x14ac:dyDescent="0.3">
      <c r="A126" s="22" t="s">
        <v>290</v>
      </c>
      <c r="B126" s="32" t="s">
        <v>82</v>
      </c>
      <c r="C126" s="32" t="s">
        <v>291</v>
      </c>
      <c r="D126" s="109"/>
      <c r="E126" s="119">
        <f>E127</f>
        <v>1498</v>
      </c>
      <c r="F126" s="119">
        <f t="shared" ref="F126:G127" si="51">F127</f>
        <v>621.70000000000005</v>
      </c>
      <c r="G126" s="119">
        <f t="shared" si="51"/>
        <v>647.1</v>
      </c>
    </row>
    <row r="127" spans="1:7" ht="37.5" x14ac:dyDescent="0.3">
      <c r="A127" s="11" t="s">
        <v>22</v>
      </c>
      <c r="B127" s="39" t="s">
        <v>82</v>
      </c>
      <c r="C127" s="39" t="s">
        <v>291</v>
      </c>
      <c r="D127" s="40">
        <v>200</v>
      </c>
      <c r="E127" s="120">
        <f>E128</f>
        <v>1498</v>
      </c>
      <c r="F127" s="120">
        <f t="shared" si="51"/>
        <v>621.70000000000005</v>
      </c>
      <c r="G127" s="120">
        <f t="shared" si="51"/>
        <v>647.1</v>
      </c>
    </row>
    <row r="128" spans="1:7" ht="37.5" x14ac:dyDescent="0.3">
      <c r="A128" s="11" t="s">
        <v>23</v>
      </c>
      <c r="B128" s="39" t="s">
        <v>82</v>
      </c>
      <c r="C128" s="39" t="s">
        <v>291</v>
      </c>
      <c r="D128" s="40">
        <v>240</v>
      </c>
      <c r="E128" s="120">
        <f>'Прилож 2 функц '!E126</f>
        <v>1498</v>
      </c>
      <c r="F128" s="120">
        <f>'Прилож 2 функц '!F126</f>
        <v>621.70000000000005</v>
      </c>
      <c r="G128" s="120">
        <f>'Прилож 2 функц '!G126</f>
        <v>647.1</v>
      </c>
    </row>
    <row r="129" spans="1:7" ht="150" x14ac:dyDescent="0.3">
      <c r="A129" s="22" t="s">
        <v>93</v>
      </c>
      <c r="B129" s="114" t="s">
        <v>82</v>
      </c>
      <c r="C129" s="50" t="s">
        <v>94</v>
      </c>
      <c r="D129" s="53"/>
      <c r="E129" s="119">
        <f>E130</f>
        <v>84</v>
      </c>
      <c r="F129" s="119">
        <f t="shared" ref="F129:G130" si="52">F130</f>
        <v>87</v>
      </c>
      <c r="G129" s="119">
        <f t="shared" si="52"/>
        <v>90</v>
      </c>
    </row>
    <row r="130" spans="1:7" ht="37.5" x14ac:dyDescent="0.3">
      <c r="A130" s="11" t="s">
        <v>22</v>
      </c>
      <c r="B130" s="117" t="s">
        <v>82</v>
      </c>
      <c r="C130" s="52" t="s">
        <v>94</v>
      </c>
      <c r="D130" s="53">
        <v>200</v>
      </c>
      <c r="E130" s="120">
        <f>E131</f>
        <v>84</v>
      </c>
      <c r="F130" s="120">
        <f t="shared" si="52"/>
        <v>87</v>
      </c>
      <c r="G130" s="120">
        <f t="shared" si="52"/>
        <v>90</v>
      </c>
    </row>
    <row r="131" spans="1:7" ht="37.5" x14ac:dyDescent="0.3">
      <c r="A131" s="11" t="s">
        <v>23</v>
      </c>
      <c r="B131" s="117" t="s">
        <v>82</v>
      </c>
      <c r="C131" s="52" t="s">
        <v>94</v>
      </c>
      <c r="D131" s="53">
        <v>240</v>
      </c>
      <c r="E131" s="120">
        <f>'Прилож 2 функц '!E132</f>
        <v>84</v>
      </c>
      <c r="F131" s="120">
        <f>'Прилож 2 функц '!F132</f>
        <v>87</v>
      </c>
      <c r="G131" s="120">
        <f>'Прилож 2 функц '!G132</f>
        <v>90</v>
      </c>
    </row>
    <row r="132" spans="1:7" ht="18.75" x14ac:dyDescent="0.3">
      <c r="A132" s="3" t="s">
        <v>95</v>
      </c>
      <c r="B132" s="32" t="s">
        <v>146</v>
      </c>
      <c r="C132" s="32"/>
      <c r="D132" s="112"/>
      <c r="E132" s="51">
        <f>E133+E138</f>
        <v>9030.4</v>
      </c>
      <c r="F132" s="51">
        <f t="shared" ref="F132:G132" si="53">F133+F138</f>
        <v>6154.4</v>
      </c>
      <c r="G132" s="51">
        <f t="shared" si="53"/>
        <v>4802.2</v>
      </c>
    </row>
    <row r="133" spans="1:7" ht="18.75" x14ac:dyDescent="0.3">
      <c r="A133" s="55" t="s">
        <v>97</v>
      </c>
      <c r="B133" s="32" t="s">
        <v>98</v>
      </c>
      <c r="C133" s="32"/>
      <c r="D133" s="112"/>
      <c r="E133" s="51">
        <f>E134</f>
        <v>4776</v>
      </c>
      <c r="F133" s="51">
        <f t="shared" ref="F133:G136" si="54">F134</f>
        <v>4373</v>
      </c>
      <c r="G133" s="51">
        <f t="shared" si="54"/>
        <v>3591</v>
      </c>
    </row>
    <row r="134" spans="1:7" ht="57.75" customHeight="1" x14ac:dyDescent="0.3">
      <c r="A134" s="166" t="s">
        <v>57</v>
      </c>
      <c r="B134" s="32" t="s">
        <v>98</v>
      </c>
      <c r="C134" s="32"/>
      <c r="D134" s="112"/>
      <c r="E134" s="51">
        <f>E135</f>
        <v>4776</v>
      </c>
      <c r="F134" s="51">
        <f t="shared" si="54"/>
        <v>4373</v>
      </c>
      <c r="G134" s="51">
        <f t="shared" si="54"/>
        <v>3591</v>
      </c>
    </row>
    <row r="135" spans="1:7" ht="63.75" customHeight="1" x14ac:dyDescent="0.3">
      <c r="A135" s="12" t="s">
        <v>99</v>
      </c>
      <c r="B135" s="32" t="s">
        <v>98</v>
      </c>
      <c r="C135" s="32" t="s">
        <v>100</v>
      </c>
      <c r="D135" s="116"/>
      <c r="E135" s="51">
        <f>E136</f>
        <v>4776</v>
      </c>
      <c r="F135" s="51">
        <f t="shared" si="54"/>
        <v>4373</v>
      </c>
      <c r="G135" s="51">
        <f t="shared" si="54"/>
        <v>3591</v>
      </c>
    </row>
    <row r="136" spans="1:7" ht="37.5" x14ac:dyDescent="0.3">
      <c r="A136" s="11" t="s">
        <v>22</v>
      </c>
      <c r="B136" s="39" t="s">
        <v>98</v>
      </c>
      <c r="C136" s="39" t="s">
        <v>100</v>
      </c>
      <c r="D136" s="40">
        <v>200</v>
      </c>
      <c r="E136" s="43">
        <f>E137</f>
        <v>4776</v>
      </c>
      <c r="F136" s="43">
        <f t="shared" si="54"/>
        <v>4373</v>
      </c>
      <c r="G136" s="43">
        <f t="shared" si="54"/>
        <v>3591</v>
      </c>
    </row>
    <row r="137" spans="1:7" ht="37.5" x14ac:dyDescent="0.3">
      <c r="A137" s="11" t="s">
        <v>23</v>
      </c>
      <c r="B137" s="39" t="s">
        <v>98</v>
      </c>
      <c r="C137" s="39" t="s">
        <v>100</v>
      </c>
      <c r="D137" s="40">
        <v>240</v>
      </c>
      <c r="E137" s="43">
        <f>'Прилож 2 функц '!E138</f>
        <v>4776</v>
      </c>
      <c r="F137" s="43">
        <f>'Прилож 2 функц '!F138</f>
        <v>4373</v>
      </c>
      <c r="G137" s="43">
        <f>'Прилож 2 функц '!G138</f>
        <v>3591</v>
      </c>
    </row>
    <row r="138" spans="1:7" ht="18.75" x14ac:dyDescent="0.3">
      <c r="A138" s="3" t="s">
        <v>167</v>
      </c>
      <c r="B138" s="19" t="s">
        <v>168</v>
      </c>
      <c r="C138" s="19"/>
      <c r="D138" s="20"/>
      <c r="E138" s="6">
        <f>E139</f>
        <v>4254.3999999999996</v>
      </c>
      <c r="F138" s="6">
        <f t="shared" ref="F138:G141" si="55">F139</f>
        <v>1781.4</v>
      </c>
      <c r="G138" s="6">
        <f t="shared" si="55"/>
        <v>1211.2</v>
      </c>
    </row>
    <row r="139" spans="1:7" ht="43.5" customHeight="1" x14ac:dyDescent="0.3">
      <c r="A139" s="18" t="s">
        <v>78</v>
      </c>
      <c r="B139" s="19" t="s">
        <v>168</v>
      </c>
      <c r="C139" s="19"/>
      <c r="D139" s="20"/>
      <c r="E139" s="6">
        <f>E140</f>
        <v>4254.3999999999996</v>
      </c>
      <c r="F139" s="6">
        <f t="shared" si="55"/>
        <v>1781.4</v>
      </c>
      <c r="G139" s="6">
        <f t="shared" si="55"/>
        <v>1211.2</v>
      </c>
    </row>
    <row r="140" spans="1:7" ht="37.5" x14ac:dyDescent="0.3">
      <c r="A140" s="5" t="s">
        <v>79</v>
      </c>
      <c r="B140" s="19" t="s">
        <v>168</v>
      </c>
      <c r="C140" s="7" t="s">
        <v>80</v>
      </c>
      <c r="D140" s="20"/>
      <c r="E140" s="6">
        <f>E141</f>
        <v>4254.3999999999996</v>
      </c>
      <c r="F140" s="6">
        <f t="shared" si="55"/>
        <v>1781.4</v>
      </c>
      <c r="G140" s="6">
        <f t="shared" si="55"/>
        <v>1211.2</v>
      </c>
    </row>
    <row r="141" spans="1:7" ht="37.5" x14ac:dyDescent="0.3">
      <c r="A141" s="11" t="s">
        <v>22</v>
      </c>
      <c r="B141" s="7" t="s">
        <v>168</v>
      </c>
      <c r="C141" s="7" t="s">
        <v>80</v>
      </c>
      <c r="D141" s="8">
        <v>200</v>
      </c>
      <c r="E141" s="9">
        <f>E142</f>
        <v>4254.3999999999996</v>
      </c>
      <c r="F141" s="9">
        <f t="shared" si="55"/>
        <v>1781.4</v>
      </c>
      <c r="G141" s="9">
        <f t="shared" si="55"/>
        <v>1211.2</v>
      </c>
    </row>
    <row r="142" spans="1:7" ht="37.5" x14ac:dyDescent="0.3">
      <c r="A142" s="11" t="s">
        <v>23</v>
      </c>
      <c r="B142" s="7" t="s">
        <v>168</v>
      </c>
      <c r="C142" s="7" t="s">
        <v>80</v>
      </c>
      <c r="D142" s="8">
        <v>240</v>
      </c>
      <c r="E142" s="9">
        <f>'Прилож 2 функц '!E143</f>
        <v>4254.3999999999996</v>
      </c>
      <c r="F142" s="9">
        <f>'Прилож 2 функц '!F143</f>
        <v>1781.4</v>
      </c>
      <c r="G142" s="9">
        <f>'Прилож 2 функц '!G143</f>
        <v>1211.2</v>
      </c>
    </row>
    <row r="143" spans="1:7" ht="23.25" customHeight="1" x14ac:dyDescent="0.3">
      <c r="A143" s="33" t="s">
        <v>101</v>
      </c>
      <c r="B143" s="32" t="s">
        <v>147</v>
      </c>
      <c r="C143" s="32"/>
      <c r="D143" s="62"/>
      <c r="E143" s="51">
        <f>E144+E148+E152</f>
        <v>19448.400000000001</v>
      </c>
      <c r="F143" s="51">
        <f t="shared" ref="F143:G143" si="56">F144+F148+F152</f>
        <v>20257.099999999999</v>
      </c>
      <c r="G143" s="51">
        <f t="shared" si="56"/>
        <v>21083.5</v>
      </c>
    </row>
    <row r="144" spans="1:7" ht="21.75" customHeight="1" x14ac:dyDescent="0.3">
      <c r="A144" s="33" t="s">
        <v>103</v>
      </c>
      <c r="B144" s="32" t="s">
        <v>105</v>
      </c>
      <c r="C144" s="32"/>
      <c r="D144" s="62"/>
      <c r="E144" s="51">
        <f>E145</f>
        <v>1291.0999999999999</v>
      </c>
      <c r="F144" s="51">
        <f t="shared" ref="F144:G146" si="57">F145</f>
        <v>1344.6</v>
      </c>
      <c r="G144" s="51">
        <f t="shared" si="57"/>
        <v>1399.5</v>
      </c>
    </row>
    <row r="145" spans="1:7" ht="143.25" customHeight="1" x14ac:dyDescent="0.3">
      <c r="A145" s="22" t="s">
        <v>165</v>
      </c>
      <c r="B145" s="32" t="s">
        <v>105</v>
      </c>
      <c r="C145" s="19" t="s">
        <v>166</v>
      </c>
      <c r="D145" s="62"/>
      <c r="E145" s="51">
        <f>E146</f>
        <v>1291.0999999999999</v>
      </c>
      <c r="F145" s="51">
        <f t="shared" si="57"/>
        <v>1344.6</v>
      </c>
      <c r="G145" s="51">
        <f t="shared" si="57"/>
        <v>1399.5</v>
      </c>
    </row>
    <row r="146" spans="1:7" ht="18.75" x14ac:dyDescent="0.3">
      <c r="A146" s="121" t="s">
        <v>107</v>
      </c>
      <c r="B146" s="39" t="s">
        <v>105</v>
      </c>
      <c r="C146" s="7" t="s">
        <v>166</v>
      </c>
      <c r="D146" s="40">
        <v>300</v>
      </c>
      <c r="E146" s="43">
        <f>E147</f>
        <v>1291.0999999999999</v>
      </c>
      <c r="F146" s="43">
        <f t="shared" si="57"/>
        <v>1344.6</v>
      </c>
      <c r="G146" s="43">
        <f t="shared" si="57"/>
        <v>1399.5</v>
      </c>
    </row>
    <row r="147" spans="1:7" ht="18.75" x14ac:dyDescent="0.3">
      <c r="A147" s="47" t="s">
        <v>108</v>
      </c>
      <c r="B147" s="39" t="s">
        <v>105</v>
      </c>
      <c r="C147" s="7" t="s">
        <v>166</v>
      </c>
      <c r="D147" s="40">
        <v>310</v>
      </c>
      <c r="E147" s="43">
        <f>'Прилож 2 функц '!E148</f>
        <v>1291.0999999999999</v>
      </c>
      <c r="F147" s="43">
        <f>'Прилож 2 функц '!F148</f>
        <v>1344.6</v>
      </c>
      <c r="G147" s="43">
        <f>'Прилож 2 функц '!G148</f>
        <v>1399.5</v>
      </c>
    </row>
    <row r="148" spans="1:7" ht="18.75" x14ac:dyDescent="0.3">
      <c r="A148" s="3" t="s">
        <v>164</v>
      </c>
      <c r="B148" s="32" t="s">
        <v>163</v>
      </c>
      <c r="C148" s="32"/>
      <c r="D148" s="109"/>
      <c r="E148" s="51">
        <f>E149</f>
        <v>3881.5</v>
      </c>
      <c r="F148" s="51">
        <f t="shared" ref="F148:G150" si="58">F149</f>
        <v>4042.6</v>
      </c>
      <c r="G148" s="51">
        <f t="shared" si="58"/>
        <v>4207.5</v>
      </c>
    </row>
    <row r="149" spans="1:7" ht="234.75" customHeight="1" x14ac:dyDescent="0.3">
      <c r="A149" s="22" t="s">
        <v>104</v>
      </c>
      <c r="B149" s="32" t="s">
        <v>163</v>
      </c>
      <c r="C149" s="32" t="s">
        <v>106</v>
      </c>
      <c r="D149" s="62"/>
      <c r="E149" s="51">
        <f>E150</f>
        <v>3881.5</v>
      </c>
      <c r="F149" s="51">
        <f t="shared" si="58"/>
        <v>4042.6</v>
      </c>
      <c r="G149" s="51">
        <f t="shared" si="58"/>
        <v>4207.5</v>
      </c>
    </row>
    <row r="150" spans="1:7" ht="18.75" x14ac:dyDescent="0.3">
      <c r="A150" s="121" t="s">
        <v>107</v>
      </c>
      <c r="B150" s="39" t="s">
        <v>163</v>
      </c>
      <c r="C150" s="39" t="s">
        <v>106</v>
      </c>
      <c r="D150" s="40">
        <v>300</v>
      </c>
      <c r="E150" s="43">
        <f>E151</f>
        <v>3881.5</v>
      </c>
      <c r="F150" s="43">
        <f t="shared" si="58"/>
        <v>4042.6</v>
      </c>
      <c r="G150" s="43">
        <f t="shared" si="58"/>
        <v>4207.5</v>
      </c>
    </row>
    <row r="151" spans="1:7" ht="18.75" x14ac:dyDescent="0.3">
      <c r="A151" s="47" t="s">
        <v>108</v>
      </c>
      <c r="B151" s="39" t="s">
        <v>163</v>
      </c>
      <c r="C151" s="39" t="s">
        <v>106</v>
      </c>
      <c r="D151" s="40">
        <v>310</v>
      </c>
      <c r="E151" s="43">
        <f>'Прилож 2 функц '!E152</f>
        <v>3881.5</v>
      </c>
      <c r="F151" s="43">
        <f>'Прилож 2 функц '!F152</f>
        <v>4042.6</v>
      </c>
      <c r="G151" s="43">
        <f>'Прилож 2 функц '!G152</f>
        <v>4207.5</v>
      </c>
    </row>
    <row r="152" spans="1:7" ht="18.75" x14ac:dyDescent="0.3">
      <c r="A152" s="33" t="s">
        <v>109</v>
      </c>
      <c r="B152" s="32" t="s">
        <v>111</v>
      </c>
      <c r="C152" s="32"/>
      <c r="D152" s="62"/>
      <c r="E152" s="51">
        <f>E153+E157</f>
        <v>14275.8</v>
      </c>
      <c r="F152" s="51">
        <f t="shared" ref="F152:G152" si="59">F153+F157</f>
        <v>14869.9</v>
      </c>
      <c r="G152" s="51">
        <f t="shared" si="59"/>
        <v>15476.5</v>
      </c>
    </row>
    <row r="153" spans="1:7" ht="57" customHeight="1" x14ac:dyDescent="0.3">
      <c r="A153" s="29" t="s">
        <v>110</v>
      </c>
      <c r="B153" s="32" t="s">
        <v>111</v>
      </c>
      <c r="C153" s="32" t="s">
        <v>112</v>
      </c>
      <c r="D153" s="62"/>
      <c r="E153" s="51">
        <f>E154</f>
        <v>7929.9</v>
      </c>
      <c r="F153" s="51">
        <f t="shared" ref="F153:G154" si="60">F154</f>
        <v>8259.7999999999993</v>
      </c>
      <c r="G153" s="51">
        <f t="shared" si="60"/>
        <v>8596.7999999999993</v>
      </c>
    </row>
    <row r="154" spans="1:7" ht="18.75" x14ac:dyDescent="0.3">
      <c r="A154" s="122" t="s">
        <v>107</v>
      </c>
      <c r="B154" s="39" t="s">
        <v>111</v>
      </c>
      <c r="C154" s="39" t="s">
        <v>112</v>
      </c>
      <c r="D154" s="40">
        <v>300</v>
      </c>
      <c r="E154" s="43">
        <f>E155</f>
        <v>7929.9</v>
      </c>
      <c r="F154" s="43">
        <f t="shared" si="60"/>
        <v>8259.7999999999993</v>
      </c>
      <c r="G154" s="43">
        <f t="shared" si="60"/>
        <v>8596.7999999999993</v>
      </c>
    </row>
    <row r="155" spans="1:7" ht="19.5" customHeight="1" x14ac:dyDescent="0.3">
      <c r="A155" s="59" t="s">
        <v>108</v>
      </c>
      <c r="B155" s="39" t="s">
        <v>111</v>
      </c>
      <c r="C155" s="39" t="s">
        <v>112</v>
      </c>
      <c r="D155" s="40">
        <v>310</v>
      </c>
      <c r="E155" s="43">
        <f>'Прилож 2 функц '!E156</f>
        <v>7929.9</v>
      </c>
      <c r="F155" s="43">
        <f>'Прилож 2 функц '!F156</f>
        <v>8259.7999999999993</v>
      </c>
      <c r="G155" s="43">
        <f>'Прилож 2 функц '!G156</f>
        <v>8596.7999999999993</v>
      </c>
    </row>
    <row r="156" spans="1:7" ht="67.5" customHeight="1" x14ac:dyDescent="0.3">
      <c r="A156" s="151" t="s">
        <v>113</v>
      </c>
      <c r="B156" s="32" t="s">
        <v>111</v>
      </c>
      <c r="C156" s="32" t="s">
        <v>114</v>
      </c>
      <c r="D156" s="109"/>
      <c r="E156" s="35">
        <f>E157</f>
        <v>6345.9</v>
      </c>
      <c r="F156" s="35">
        <f t="shared" ref="F156:G157" si="61">F157</f>
        <v>6610.1</v>
      </c>
      <c r="G156" s="35">
        <f t="shared" si="61"/>
        <v>6879.7</v>
      </c>
    </row>
    <row r="157" spans="1:7" ht="18.75" x14ac:dyDescent="0.3">
      <c r="A157" s="121" t="s">
        <v>107</v>
      </c>
      <c r="B157" s="39" t="s">
        <v>111</v>
      </c>
      <c r="C157" s="39" t="s">
        <v>114</v>
      </c>
      <c r="D157" s="40">
        <v>300</v>
      </c>
      <c r="E157" s="115">
        <f>E158</f>
        <v>6345.9</v>
      </c>
      <c r="F157" s="115">
        <f t="shared" si="61"/>
        <v>6610.1</v>
      </c>
      <c r="G157" s="115">
        <f t="shared" si="61"/>
        <v>6879.7</v>
      </c>
    </row>
    <row r="158" spans="1:7" ht="36" customHeight="1" x14ac:dyDescent="0.3">
      <c r="A158" s="59" t="s">
        <v>148</v>
      </c>
      <c r="B158" s="39" t="s">
        <v>111</v>
      </c>
      <c r="C158" s="39" t="s">
        <v>114</v>
      </c>
      <c r="D158" s="40">
        <v>320</v>
      </c>
      <c r="E158" s="115">
        <f>'Прилож 2 функц '!E159</f>
        <v>6345.9</v>
      </c>
      <c r="F158" s="115">
        <f>'Прилож 2 функц '!F159</f>
        <v>6610.1</v>
      </c>
      <c r="G158" s="115">
        <f>'Прилож 2 функц '!G159</f>
        <v>6879.7</v>
      </c>
    </row>
    <row r="159" spans="1:7" ht="18.75" x14ac:dyDescent="0.3">
      <c r="A159" s="33" t="s">
        <v>116</v>
      </c>
      <c r="B159" s="32" t="s">
        <v>149</v>
      </c>
      <c r="C159" s="39"/>
      <c r="D159" s="62"/>
      <c r="E159" s="51">
        <f>E160</f>
        <v>13689.9</v>
      </c>
      <c r="F159" s="51">
        <f t="shared" ref="F159:G160" si="62">F160</f>
        <v>14950.6</v>
      </c>
      <c r="G159" s="51">
        <f t="shared" si="62"/>
        <v>15591.800000000001</v>
      </c>
    </row>
    <row r="160" spans="1:7" ht="18.75" x14ac:dyDescent="0.3">
      <c r="A160" s="123" t="s">
        <v>150</v>
      </c>
      <c r="B160" s="32" t="s">
        <v>118</v>
      </c>
      <c r="C160" s="39"/>
      <c r="D160" s="62"/>
      <c r="E160" s="51">
        <f>E161</f>
        <v>13689.9</v>
      </c>
      <c r="F160" s="51">
        <f t="shared" si="62"/>
        <v>14950.6</v>
      </c>
      <c r="G160" s="51">
        <f t="shared" si="62"/>
        <v>15591.800000000001</v>
      </c>
    </row>
    <row r="161" spans="1:7" ht="37.5" x14ac:dyDescent="0.3">
      <c r="A161" s="36" t="s">
        <v>78</v>
      </c>
      <c r="B161" s="32" t="s">
        <v>118</v>
      </c>
      <c r="C161" s="32"/>
      <c r="D161" s="62"/>
      <c r="E161" s="51">
        <f>E162+E165</f>
        <v>13689.9</v>
      </c>
      <c r="F161" s="51">
        <f t="shared" ref="F161:G161" si="63">F162+F165</f>
        <v>14950.6</v>
      </c>
      <c r="G161" s="51">
        <f t="shared" si="63"/>
        <v>15591.800000000001</v>
      </c>
    </row>
    <row r="162" spans="1:7" ht="54" customHeight="1" x14ac:dyDescent="0.3">
      <c r="A162" s="12" t="s">
        <v>119</v>
      </c>
      <c r="B162" s="32" t="s">
        <v>118</v>
      </c>
      <c r="C162" s="32" t="s">
        <v>120</v>
      </c>
      <c r="D162" s="109"/>
      <c r="E162" s="51">
        <f>E163</f>
        <v>1219.5999999999999</v>
      </c>
      <c r="F162" s="51">
        <f t="shared" ref="F162:G163" si="64">F163</f>
        <v>1270.3</v>
      </c>
      <c r="G162" s="51">
        <f t="shared" si="64"/>
        <v>1322.2</v>
      </c>
    </row>
    <row r="163" spans="1:7" ht="37.5" x14ac:dyDescent="0.3">
      <c r="A163" s="11" t="s">
        <v>22</v>
      </c>
      <c r="B163" s="39" t="s">
        <v>118</v>
      </c>
      <c r="C163" s="39" t="s">
        <v>120</v>
      </c>
      <c r="D163" s="40">
        <v>200</v>
      </c>
      <c r="E163" s="43">
        <f>E164</f>
        <v>1219.5999999999999</v>
      </c>
      <c r="F163" s="43">
        <f t="shared" si="64"/>
        <v>1270.3</v>
      </c>
      <c r="G163" s="43">
        <f t="shared" si="64"/>
        <v>1322.2</v>
      </c>
    </row>
    <row r="164" spans="1:7" ht="37.5" x14ac:dyDescent="0.3">
      <c r="A164" s="11" t="s">
        <v>23</v>
      </c>
      <c r="B164" s="39" t="s">
        <v>118</v>
      </c>
      <c r="C164" s="39" t="s">
        <v>120</v>
      </c>
      <c r="D164" s="40">
        <v>240</v>
      </c>
      <c r="E164" s="43">
        <f>'Прилож 2 функц '!E165</f>
        <v>1219.5999999999999</v>
      </c>
      <c r="F164" s="43">
        <f>'Прилож 2 функц '!F165</f>
        <v>1270.3</v>
      </c>
      <c r="G164" s="43">
        <f>'Прилож 2 функц '!G165</f>
        <v>1322.2</v>
      </c>
    </row>
    <row r="165" spans="1:7" ht="37.5" x14ac:dyDescent="0.3">
      <c r="A165" s="22" t="s">
        <v>121</v>
      </c>
      <c r="B165" s="32" t="s">
        <v>118</v>
      </c>
      <c r="C165" s="32" t="s">
        <v>122</v>
      </c>
      <c r="D165" s="109"/>
      <c r="E165" s="51">
        <f>E166+E168+E170</f>
        <v>12470.3</v>
      </c>
      <c r="F165" s="51">
        <f t="shared" ref="F165:G165" si="65">F166+F168+F170</f>
        <v>13680.300000000001</v>
      </c>
      <c r="G165" s="51">
        <f t="shared" si="65"/>
        <v>14269.6</v>
      </c>
    </row>
    <row r="166" spans="1:7" ht="75" x14ac:dyDescent="0.3">
      <c r="A166" s="56" t="s">
        <v>13</v>
      </c>
      <c r="B166" s="39" t="s">
        <v>118</v>
      </c>
      <c r="C166" s="39" t="s">
        <v>122</v>
      </c>
      <c r="D166" s="40">
        <v>100</v>
      </c>
      <c r="E166" s="43">
        <f>E167</f>
        <v>9077.7999999999993</v>
      </c>
      <c r="F166" s="43">
        <f t="shared" ref="F166:G166" si="66">F167</f>
        <v>10387.200000000001</v>
      </c>
      <c r="G166" s="43">
        <f t="shared" si="66"/>
        <v>10811</v>
      </c>
    </row>
    <row r="167" spans="1:7" ht="18.75" x14ac:dyDescent="0.3">
      <c r="A167" s="47" t="s">
        <v>61</v>
      </c>
      <c r="B167" s="39" t="s">
        <v>118</v>
      </c>
      <c r="C167" s="39" t="s">
        <v>122</v>
      </c>
      <c r="D167" s="40">
        <v>110</v>
      </c>
      <c r="E167" s="43">
        <f>'Прилож 2 функц '!E168</f>
        <v>9077.7999999999993</v>
      </c>
      <c r="F167" s="43">
        <f>'Прилож 2 функц '!F168</f>
        <v>10387.200000000001</v>
      </c>
      <c r="G167" s="43">
        <f>'Прилож 2 функц '!G168</f>
        <v>10811</v>
      </c>
    </row>
    <row r="168" spans="1:7" ht="37.5" x14ac:dyDescent="0.3">
      <c r="A168" s="11" t="s">
        <v>22</v>
      </c>
      <c r="B168" s="39" t="s">
        <v>118</v>
      </c>
      <c r="C168" s="39" t="s">
        <v>122</v>
      </c>
      <c r="D168" s="40">
        <v>200</v>
      </c>
      <c r="E168" s="43">
        <f>E169</f>
        <v>3392</v>
      </c>
      <c r="F168" s="43">
        <f t="shared" ref="F168:G168" si="67">F169</f>
        <v>3293.1</v>
      </c>
      <c r="G168" s="43">
        <f t="shared" si="67"/>
        <v>3458.6</v>
      </c>
    </row>
    <row r="169" spans="1:7" ht="37.5" x14ac:dyDescent="0.3">
      <c r="A169" s="11" t="s">
        <v>23</v>
      </c>
      <c r="B169" s="39" t="s">
        <v>118</v>
      </c>
      <c r="C169" s="39" t="s">
        <v>122</v>
      </c>
      <c r="D169" s="40">
        <v>240</v>
      </c>
      <c r="E169" s="43">
        <f>'Прилож 2 функц '!E170</f>
        <v>3392</v>
      </c>
      <c r="F169" s="43">
        <f>'Прилож 2 функц '!F170</f>
        <v>3293.1</v>
      </c>
      <c r="G169" s="43">
        <f>'Прилож 2 функц '!G170</f>
        <v>3458.6</v>
      </c>
    </row>
    <row r="170" spans="1:7" ht="18.75" x14ac:dyDescent="0.3">
      <c r="A170" s="47" t="s">
        <v>24</v>
      </c>
      <c r="B170" s="39" t="s">
        <v>118</v>
      </c>
      <c r="C170" s="39" t="s">
        <v>122</v>
      </c>
      <c r="D170" s="40">
        <v>800</v>
      </c>
      <c r="E170" s="43">
        <f>E171</f>
        <v>0.5</v>
      </c>
      <c r="F170" s="43">
        <f t="shared" ref="F170:G170" si="68">F171</f>
        <v>0</v>
      </c>
      <c r="G170" s="43">
        <f t="shared" si="68"/>
        <v>0</v>
      </c>
    </row>
    <row r="171" spans="1:7" ht="18.75" x14ac:dyDescent="0.3">
      <c r="A171" s="47" t="s">
        <v>25</v>
      </c>
      <c r="B171" s="39" t="s">
        <v>118</v>
      </c>
      <c r="C171" s="39" t="s">
        <v>122</v>
      </c>
      <c r="D171" s="40">
        <v>850</v>
      </c>
      <c r="E171" s="43">
        <f>'Прилож 2 функц '!E172</f>
        <v>0.5</v>
      </c>
      <c r="F171" s="43">
        <f>'Прилож 2 функц '!F172</f>
        <v>0</v>
      </c>
      <c r="G171" s="43">
        <f>'Прилож 2 функц '!G172</f>
        <v>0</v>
      </c>
    </row>
    <row r="172" spans="1:7" ht="21.75" customHeight="1" x14ac:dyDescent="0.3">
      <c r="A172" s="33" t="s">
        <v>123</v>
      </c>
      <c r="B172" s="32" t="s">
        <v>151</v>
      </c>
      <c r="C172" s="124"/>
      <c r="D172" s="62"/>
      <c r="E172" s="51">
        <f>E173+E177</f>
        <v>11006.300000000001</v>
      </c>
      <c r="F172" s="51">
        <f t="shared" ref="F172:G172" si="69">F173+F177</f>
        <v>11315.5</v>
      </c>
      <c r="G172" s="51">
        <f t="shared" si="69"/>
        <v>11727.8</v>
      </c>
    </row>
    <row r="173" spans="1:7" ht="18.75" x14ac:dyDescent="0.3">
      <c r="A173" s="33" t="s">
        <v>152</v>
      </c>
      <c r="B173" s="32" t="s">
        <v>127</v>
      </c>
      <c r="C173" s="124"/>
      <c r="D173" s="62"/>
      <c r="E173" s="51">
        <f>E174</f>
        <v>3877.8</v>
      </c>
      <c r="F173" s="51">
        <f t="shared" ref="F173:G175" si="70">F174</f>
        <v>3989</v>
      </c>
      <c r="G173" s="51">
        <f t="shared" si="70"/>
        <v>4102.6000000000004</v>
      </c>
    </row>
    <row r="174" spans="1:7" ht="84" customHeight="1" x14ac:dyDescent="0.3">
      <c r="A174" s="22" t="s">
        <v>126</v>
      </c>
      <c r="B174" s="32" t="s">
        <v>127</v>
      </c>
      <c r="C174" s="32" t="s">
        <v>128</v>
      </c>
      <c r="D174" s="62"/>
      <c r="E174" s="51">
        <f>E175</f>
        <v>3877.8</v>
      </c>
      <c r="F174" s="51">
        <f t="shared" si="70"/>
        <v>3989</v>
      </c>
      <c r="G174" s="51">
        <f t="shared" si="70"/>
        <v>4102.6000000000004</v>
      </c>
    </row>
    <row r="175" spans="1:7" ht="37.5" x14ac:dyDescent="0.3">
      <c r="A175" s="11" t="s">
        <v>22</v>
      </c>
      <c r="B175" s="39" t="s">
        <v>127</v>
      </c>
      <c r="C175" s="39" t="s">
        <v>128</v>
      </c>
      <c r="D175" s="40">
        <v>200</v>
      </c>
      <c r="E175" s="43">
        <f>E176</f>
        <v>3877.8</v>
      </c>
      <c r="F175" s="43">
        <f t="shared" si="70"/>
        <v>3989</v>
      </c>
      <c r="G175" s="43">
        <f t="shared" si="70"/>
        <v>4102.6000000000004</v>
      </c>
    </row>
    <row r="176" spans="1:7" ht="37.5" x14ac:dyDescent="0.3">
      <c r="A176" s="11" t="s">
        <v>23</v>
      </c>
      <c r="B176" s="39" t="s">
        <v>127</v>
      </c>
      <c r="C176" s="39" t="s">
        <v>128</v>
      </c>
      <c r="D176" s="40">
        <v>240</v>
      </c>
      <c r="E176" s="43">
        <f>'Прилож 2 функц '!E177</f>
        <v>3877.8</v>
      </c>
      <c r="F176" s="43">
        <f>'Прилож 2 функц '!F177</f>
        <v>3989</v>
      </c>
      <c r="G176" s="43">
        <f>'Прилож 2 функц '!G177</f>
        <v>4102.6000000000004</v>
      </c>
    </row>
    <row r="177" spans="1:7" ht="18.75" x14ac:dyDescent="0.3">
      <c r="A177" s="123" t="s">
        <v>129</v>
      </c>
      <c r="B177" s="32" t="s">
        <v>131</v>
      </c>
      <c r="C177" s="32"/>
      <c r="D177" s="62"/>
      <c r="E177" s="51">
        <f>E178</f>
        <v>7128.5000000000009</v>
      </c>
      <c r="F177" s="51">
        <f t="shared" ref="F177:G178" si="71">F178</f>
        <v>7326.5</v>
      </c>
      <c r="G177" s="51">
        <f t="shared" si="71"/>
        <v>7625.2</v>
      </c>
    </row>
    <row r="178" spans="1:7" ht="56.25" x14ac:dyDescent="0.3">
      <c r="A178" s="36" t="s">
        <v>130</v>
      </c>
      <c r="B178" s="32" t="s">
        <v>131</v>
      </c>
      <c r="C178" s="32" t="s">
        <v>132</v>
      </c>
      <c r="D178" s="62"/>
      <c r="E178" s="51">
        <f>E179</f>
        <v>7128.5000000000009</v>
      </c>
      <c r="F178" s="51">
        <f t="shared" si="71"/>
        <v>7326.5</v>
      </c>
      <c r="G178" s="51">
        <f t="shared" si="71"/>
        <v>7625.2</v>
      </c>
    </row>
    <row r="179" spans="1:7" ht="37.5" x14ac:dyDescent="0.3">
      <c r="A179" s="11" t="s">
        <v>133</v>
      </c>
      <c r="B179" s="39" t="s">
        <v>131</v>
      </c>
      <c r="C179" s="39" t="s">
        <v>132</v>
      </c>
      <c r="D179" s="100"/>
      <c r="E179" s="43">
        <f>E180+E182+E184</f>
        <v>7128.5000000000009</v>
      </c>
      <c r="F179" s="43">
        <f t="shared" ref="F179:G179" si="72">F180+F182+F184</f>
        <v>7326.5</v>
      </c>
      <c r="G179" s="43">
        <f t="shared" si="72"/>
        <v>7625.2</v>
      </c>
    </row>
    <row r="180" spans="1:7" ht="75" x14ac:dyDescent="0.3">
      <c r="A180" s="11" t="s">
        <v>13</v>
      </c>
      <c r="B180" s="39" t="s">
        <v>131</v>
      </c>
      <c r="C180" s="39" t="s">
        <v>132</v>
      </c>
      <c r="D180" s="40">
        <v>100</v>
      </c>
      <c r="E180" s="43">
        <f>E181</f>
        <v>6942.4000000000005</v>
      </c>
      <c r="F180" s="43">
        <f t="shared" ref="F180:G180" si="73">F181</f>
        <v>7224.5</v>
      </c>
      <c r="G180" s="43">
        <f t="shared" si="73"/>
        <v>7519.3</v>
      </c>
    </row>
    <row r="181" spans="1:7" ht="18.75" x14ac:dyDescent="0.3">
      <c r="A181" s="47" t="s">
        <v>61</v>
      </c>
      <c r="B181" s="39" t="s">
        <v>131</v>
      </c>
      <c r="C181" s="39" t="s">
        <v>132</v>
      </c>
      <c r="D181" s="40">
        <v>110</v>
      </c>
      <c r="E181" s="43">
        <f>'Прилож 2 функц '!E182</f>
        <v>6942.4000000000005</v>
      </c>
      <c r="F181" s="43">
        <f>'Прилож 2 функц '!F182</f>
        <v>7224.5</v>
      </c>
      <c r="G181" s="43">
        <f>'Прилож 2 функц '!G182</f>
        <v>7519.3</v>
      </c>
    </row>
    <row r="182" spans="1:7" ht="37.5" x14ac:dyDescent="0.3">
      <c r="A182" s="11" t="s">
        <v>22</v>
      </c>
      <c r="B182" s="39" t="s">
        <v>131</v>
      </c>
      <c r="C182" s="39" t="s">
        <v>132</v>
      </c>
      <c r="D182" s="40">
        <v>200</v>
      </c>
      <c r="E182" s="43">
        <f>E183</f>
        <v>186.1</v>
      </c>
      <c r="F182" s="43">
        <f t="shared" ref="F182:G182" si="74">F183</f>
        <v>102</v>
      </c>
      <c r="G182" s="43">
        <f t="shared" si="74"/>
        <v>105.9</v>
      </c>
    </row>
    <row r="183" spans="1:7" ht="37.5" x14ac:dyDescent="0.3">
      <c r="A183" s="11" t="s">
        <v>23</v>
      </c>
      <c r="B183" s="39" t="s">
        <v>131</v>
      </c>
      <c r="C183" s="39" t="s">
        <v>132</v>
      </c>
      <c r="D183" s="40">
        <v>240</v>
      </c>
      <c r="E183" s="43">
        <f>'Прилож 2 функц '!E184</f>
        <v>186.1</v>
      </c>
      <c r="F183" s="43">
        <f>'Прилож 2 функц '!F184</f>
        <v>102</v>
      </c>
      <c r="G183" s="43">
        <f>'Прилож 2 функц '!G184</f>
        <v>105.9</v>
      </c>
    </row>
    <row r="184" spans="1:7" ht="18.75" x14ac:dyDescent="0.3">
      <c r="A184" s="47" t="s">
        <v>24</v>
      </c>
      <c r="B184" s="39" t="s">
        <v>131</v>
      </c>
      <c r="C184" s="39" t="s">
        <v>132</v>
      </c>
      <c r="D184" s="40">
        <v>800</v>
      </c>
      <c r="E184" s="43">
        <f>E185</f>
        <v>0</v>
      </c>
      <c r="F184" s="43">
        <f t="shared" ref="F184:G184" si="75">F185</f>
        <v>0</v>
      </c>
      <c r="G184" s="43">
        <f t="shared" si="75"/>
        <v>0</v>
      </c>
    </row>
    <row r="185" spans="1:7" ht="18.75" x14ac:dyDescent="0.3">
      <c r="A185" s="47" t="s">
        <v>25</v>
      </c>
      <c r="B185" s="39" t="s">
        <v>131</v>
      </c>
      <c r="C185" s="39" t="s">
        <v>132</v>
      </c>
      <c r="D185" s="40">
        <v>850</v>
      </c>
      <c r="E185" s="43">
        <f>'Прилож 2 функц '!E186</f>
        <v>0</v>
      </c>
      <c r="F185" s="43">
        <f>'Прилож 2 функц '!F186</f>
        <v>0</v>
      </c>
      <c r="G185" s="43">
        <f>'Прилож 2 функц '!G186</f>
        <v>0</v>
      </c>
    </row>
    <row r="186" spans="1:7" ht="37.5" x14ac:dyDescent="0.3">
      <c r="A186" s="22" t="s">
        <v>327</v>
      </c>
      <c r="B186" s="39"/>
      <c r="C186" s="39"/>
      <c r="D186" s="40"/>
      <c r="E186" s="271">
        <f>E187</f>
        <v>15417.4</v>
      </c>
      <c r="F186" s="271">
        <f t="shared" ref="F186:G186" si="76">F187</f>
        <v>0</v>
      </c>
      <c r="G186" s="271">
        <f t="shared" si="76"/>
        <v>0</v>
      </c>
    </row>
    <row r="187" spans="1:7" ht="18.75" x14ac:dyDescent="0.3">
      <c r="A187" s="33" t="s">
        <v>181</v>
      </c>
      <c r="B187" s="32" t="s">
        <v>180</v>
      </c>
      <c r="C187" s="39"/>
      <c r="D187" s="40"/>
      <c r="E187" s="281">
        <f>E188</f>
        <v>15417.4</v>
      </c>
      <c r="F187" s="278">
        <v>0</v>
      </c>
      <c r="G187" s="278">
        <v>0</v>
      </c>
    </row>
    <row r="188" spans="1:7" ht="37.5" x14ac:dyDescent="0.3">
      <c r="A188" s="22" t="s">
        <v>182</v>
      </c>
      <c r="B188" s="39" t="s">
        <v>180</v>
      </c>
      <c r="C188" s="39" t="s">
        <v>183</v>
      </c>
      <c r="D188" s="40"/>
      <c r="E188" s="282">
        <f>E189</f>
        <v>15417.4</v>
      </c>
      <c r="F188" s="278">
        <v>0</v>
      </c>
      <c r="G188" s="278">
        <v>0</v>
      </c>
    </row>
    <row r="189" spans="1:7" ht="18.75" x14ac:dyDescent="0.3">
      <c r="A189" s="283" t="s">
        <v>24</v>
      </c>
      <c r="B189" s="39" t="s">
        <v>180</v>
      </c>
      <c r="C189" s="39" t="s">
        <v>183</v>
      </c>
      <c r="D189" s="40">
        <v>800</v>
      </c>
      <c r="E189" s="282">
        <f>E190</f>
        <v>15417.4</v>
      </c>
      <c r="F189" s="278">
        <v>0</v>
      </c>
      <c r="G189" s="278">
        <v>0</v>
      </c>
    </row>
    <row r="190" spans="1:7" ht="18.75" x14ac:dyDescent="0.3">
      <c r="A190" s="273" t="s">
        <v>330</v>
      </c>
      <c r="B190" s="39" t="s">
        <v>180</v>
      </c>
      <c r="C190" s="39" t="s">
        <v>183</v>
      </c>
      <c r="D190" s="40">
        <v>880</v>
      </c>
      <c r="E190" s="282">
        <v>15417.4</v>
      </c>
      <c r="F190" s="278">
        <v>0</v>
      </c>
      <c r="G190" s="278">
        <v>0</v>
      </c>
    </row>
    <row r="191" spans="1:7" ht="18.75" x14ac:dyDescent="0.3">
      <c r="A191" s="125" t="s">
        <v>292</v>
      </c>
      <c r="B191" s="63"/>
      <c r="C191" s="63"/>
      <c r="D191" s="64"/>
      <c r="E191" s="65">
        <f>E14+E38+E187</f>
        <v>168876.19999999998</v>
      </c>
      <c r="F191" s="65">
        <f>F14+F38</f>
        <v>131467.90000000002</v>
      </c>
      <c r="G191" s="65">
        <f>G14+G38</f>
        <v>119935</v>
      </c>
    </row>
    <row r="192" spans="1:7" ht="18.75" x14ac:dyDescent="0.3">
      <c r="A192" s="268" t="s">
        <v>289</v>
      </c>
      <c r="B192" s="269"/>
      <c r="C192" s="269"/>
      <c r="D192" s="270"/>
      <c r="E192" s="267">
        <v>0</v>
      </c>
      <c r="F192" s="154">
        <f>'Прилож 2 функц '!F192</f>
        <v>3452.9</v>
      </c>
      <c r="G192" s="154">
        <f>'Прилож 2 функц '!G192</f>
        <v>6338.5</v>
      </c>
    </row>
    <row r="193" spans="1:7" ht="18.75" x14ac:dyDescent="0.3">
      <c r="A193" s="263" t="s">
        <v>293</v>
      </c>
      <c r="B193" s="264"/>
      <c r="C193" s="264"/>
      <c r="D193" s="265"/>
      <c r="E193" s="154">
        <f>E191+E192</f>
        <v>168876.19999999998</v>
      </c>
      <c r="F193" s="154">
        <f>F191+F192</f>
        <v>134920.80000000002</v>
      </c>
      <c r="G193" s="154">
        <f>G191+G192</f>
        <v>126273.5</v>
      </c>
    </row>
    <row r="194" spans="1:7" x14ac:dyDescent="0.2">
      <c r="A194" s="131"/>
      <c r="B194" s="132"/>
      <c r="C194" s="132"/>
      <c r="D194" s="131"/>
      <c r="E194" s="170">
        <f>'Прилож.1 ДОХОДОВ 2026'!D49</f>
        <v>153076.20000000001</v>
      </c>
      <c r="F194" s="170">
        <f>'Прилож.1 ДОХОДОВ 2026'!E49</f>
        <v>134920.80000000002</v>
      </c>
      <c r="G194" s="170">
        <f>'Прилож.1 ДОХОДОВ 2026'!F49</f>
        <v>126273.49999999999</v>
      </c>
    </row>
    <row r="195" spans="1:7" x14ac:dyDescent="0.2">
      <c r="A195" s="131"/>
      <c r="B195" s="132"/>
      <c r="C195" s="132"/>
      <c r="D195" s="131"/>
      <c r="E195" s="86">
        <f>E193-E194</f>
        <v>15799.999999999971</v>
      </c>
      <c r="F195" s="86">
        <f t="shared" ref="F195:G195" si="77">F193-F194</f>
        <v>0</v>
      </c>
      <c r="G195" s="86">
        <f t="shared" si="77"/>
        <v>0</v>
      </c>
    </row>
    <row r="196" spans="1:7" x14ac:dyDescent="0.2">
      <c r="A196" s="131"/>
      <c r="B196" s="132"/>
      <c r="C196" s="132"/>
      <c r="D196" s="131"/>
    </row>
    <row r="197" spans="1:7" x14ac:dyDescent="0.2">
      <c r="A197" s="133"/>
      <c r="B197" s="132"/>
      <c r="C197" s="132"/>
      <c r="D197" s="131"/>
    </row>
    <row r="198" spans="1:7" x14ac:dyDescent="0.2">
      <c r="A198" s="133"/>
      <c r="B198" s="132"/>
      <c r="C198" s="132"/>
      <c r="D198" s="131"/>
    </row>
    <row r="199" spans="1:7" x14ac:dyDescent="0.2">
      <c r="A199" s="131"/>
      <c r="B199" s="132"/>
      <c r="C199" s="132"/>
      <c r="D199" s="131"/>
    </row>
    <row r="200" spans="1:7" x14ac:dyDescent="0.2">
      <c r="A200" s="131"/>
      <c r="B200" s="132"/>
      <c r="C200" s="132"/>
      <c r="D200" s="131"/>
    </row>
    <row r="201" spans="1:7" x14ac:dyDescent="0.2">
      <c r="A201" s="128"/>
      <c r="B201" s="134"/>
      <c r="C201" s="135"/>
      <c r="D201" s="128"/>
    </row>
    <row r="202" spans="1:7" x14ac:dyDescent="0.2">
      <c r="A202" s="131"/>
      <c r="B202" s="136"/>
      <c r="C202" s="132"/>
      <c r="D202" s="131"/>
    </row>
    <row r="203" spans="1:7" x14ac:dyDescent="0.2">
      <c r="A203" s="128"/>
      <c r="B203" s="135"/>
      <c r="C203" s="135"/>
      <c r="D203" s="128"/>
    </row>
    <row r="204" spans="1:7" x14ac:dyDescent="0.2">
      <c r="A204" s="131"/>
      <c r="B204" s="132"/>
      <c r="C204" s="132"/>
      <c r="D204" s="131"/>
    </row>
    <row r="205" spans="1:7" x14ac:dyDescent="0.2">
      <c r="A205" s="131"/>
      <c r="B205" s="132"/>
      <c r="C205" s="132"/>
      <c r="D205" s="131"/>
    </row>
    <row r="206" spans="1:7" x14ac:dyDescent="0.2">
      <c r="A206" s="131"/>
      <c r="B206" s="132"/>
      <c r="C206" s="132"/>
      <c r="D206" s="131"/>
    </row>
    <row r="207" spans="1:7" x14ac:dyDescent="0.2">
      <c r="A207" s="131"/>
      <c r="B207" s="132"/>
      <c r="C207" s="132"/>
      <c r="D207" s="131"/>
    </row>
    <row r="208" spans="1:7" x14ac:dyDescent="0.2">
      <c r="A208" s="131"/>
      <c r="B208" s="132"/>
      <c r="C208" s="132"/>
      <c r="D208" s="131"/>
    </row>
    <row r="209" spans="1:4" x14ac:dyDescent="0.2">
      <c r="A209" s="131"/>
      <c r="B209" s="132"/>
      <c r="C209" s="132"/>
      <c r="D209" s="131"/>
    </row>
    <row r="210" spans="1:4" x14ac:dyDescent="0.2">
      <c r="A210" s="131"/>
      <c r="B210" s="132"/>
      <c r="C210" s="132"/>
      <c r="D210" s="131"/>
    </row>
    <row r="211" spans="1:4" x14ac:dyDescent="0.2">
      <c r="A211" s="131"/>
      <c r="B211" s="132"/>
      <c r="C211" s="132"/>
      <c r="D211" s="131"/>
    </row>
    <row r="212" spans="1:4" x14ac:dyDescent="0.2">
      <c r="A212" s="131"/>
      <c r="B212" s="132"/>
      <c r="C212" s="132"/>
      <c r="D212" s="131"/>
    </row>
    <row r="213" spans="1:4" x14ac:dyDescent="0.2">
      <c r="A213" s="131"/>
      <c r="B213" s="132"/>
      <c r="C213" s="132"/>
      <c r="D213" s="131"/>
    </row>
    <row r="214" spans="1:4" x14ac:dyDescent="0.2">
      <c r="A214" s="131"/>
      <c r="B214" s="132"/>
      <c r="C214" s="132"/>
      <c r="D214" s="131"/>
    </row>
    <row r="215" spans="1:4" x14ac:dyDescent="0.2">
      <c r="A215" s="131"/>
      <c r="B215" s="132"/>
      <c r="C215" s="132"/>
      <c r="D215" s="131"/>
    </row>
    <row r="216" spans="1:4" x14ac:dyDescent="0.2">
      <c r="A216" s="128"/>
      <c r="B216" s="134"/>
      <c r="C216" s="135"/>
      <c r="D216" s="128"/>
    </row>
    <row r="217" spans="1:4" x14ac:dyDescent="0.2">
      <c r="A217" s="131"/>
      <c r="B217" s="136"/>
      <c r="C217" s="132"/>
      <c r="D217" s="131"/>
    </row>
    <row r="218" spans="1:4" x14ac:dyDescent="0.2">
      <c r="A218" s="131"/>
      <c r="B218" s="136"/>
      <c r="C218" s="132"/>
      <c r="D218" s="131"/>
    </row>
    <row r="219" spans="1:4" x14ac:dyDescent="0.2">
      <c r="A219" s="131"/>
      <c r="B219" s="136"/>
      <c r="C219" s="132"/>
      <c r="D219" s="131"/>
    </row>
    <row r="220" spans="1:4" x14ac:dyDescent="0.2">
      <c r="A220" s="131"/>
      <c r="B220" s="136"/>
      <c r="C220" s="132"/>
      <c r="D220" s="131"/>
    </row>
    <row r="221" spans="1:4" x14ac:dyDescent="0.2">
      <c r="A221" s="128"/>
      <c r="B221" s="134"/>
      <c r="C221" s="128"/>
      <c r="D221" s="128"/>
    </row>
    <row r="222" spans="1:4" x14ac:dyDescent="0.2">
      <c r="A222" s="128"/>
      <c r="B222" s="134"/>
      <c r="C222" s="128"/>
      <c r="D222" s="128"/>
    </row>
    <row r="223" spans="1:4" x14ac:dyDescent="0.2">
      <c r="A223" s="131"/>
      <c r="B223" s="136"/>
      <c r="C223" s="131"/>
      <c r="D223" s="131"/>
    </row>
    <row r="224" spans="1:4" x14ac:dyDescent="0.2">
      <c r="A224" s="131"/>
      <c r="B224" s="136"/>
      <c r="C224" s="132"/>
      <c r="D224" s="131"/>
    </row>
    <row r="225" spans="1:4" x14ac:dyDescent="0.2">
      <c r="A225" s="131"/>
      <c r="B225" s="136"/>
      <c r="C225" s="132"/>
      <c r="D225" s="131"/>
    </row>
    <row r="226" spans="1:4" x14ac:dyDescent="0.2">
      <c r="A226" s="131"/>
      <c r="B226" s="136"/>
      <c r="C226" s="132"/>
      <c r="D226" s="131"/>
    </row>
    <row r="227" spans="1:4" x14ac:dyDescent="0.2">
      <c r="A227" s="131"/>
      <c r="B227" s="136"/>
      <c r="C227" s="132"/>
      <c r="D227" s="131"/>
    </row>
    <row r="228" spans="1:4" x14ac:dyDescent="0.2">
      <c r="A228" s="128"/>
      <c r="B228" s="134"/>
      <c r="C228" s="135"/>
      <c r="D228" s="128"/>
    </row>
    <row r="229" spans="1:4" x14ac:dyDescent="0.2">
      <c r="A229" s="131"/>
      <c r="B229" s="136"/>
      <c r="C229" s="132"/>
      <c r="D229" s="131"/>
    </row>
    <row r="230" spans="1:4" x14ac:dyDescent="0.2">
      <c r="A230" s="131"/>
      <c r="B230" s="136"/>
      <c r="C230" s="132"/>
      <c r="D230" s="131"/>
    </row>
    <row r="231" spans="1:4" x14ac:dyDescent="0.2">
      <c r="A231" s="131"/>
      <c r="B231" s="136"/>
      <c r="C231" s="132"/>
      <c r="D231" s="131"/>
    </row>
    <row r="232" spans="1:4" x14ac:dyDescent="0.2">
      <c r="A232" s="131"/>
      <c r="B232" s="136"/>
      <c r="C232" s="132"/>
      <c r="D232" s="131"/>
    </row>
    <row r="233" spans="1:4" x14ac:dyDescent="0.2">
      <c r="A233" s="131"/>
      <c r="B233" s="136"/>
      <c r="C233" s="132"/>
      <c r="D233" s="131"/>
    </row>
    <row r="234" spans="1:4" x14ac:dyDescent="0.2">
      <c r="A234" s="131"/>
      <c r="B234" s="136"/>
      <c r="C234" s="132"/>
      <c r="D234" s="131"/>
    </row>
    <row r="235" spans="1:4" x14ac:dyDescent="0.2">
      <c r="A235" s="131"/>
      <c r="B235" s="136"/>
      <c r="C235" s="132"/>
      <c r="D235" s="131"/>
    </row>
    <row r="236" spans="1:4" x14ac:dyDescent="0.2">
      <c r="A236" s="131"/>
      <c r="B236" s="136"/>
      <c r="C236" s="132"/>
      <c r="D236" s="131"/>
    </row>
    <row r="237" spans="1:4" x14ac:dyDescent="0.2">
      <c r="A237" s="128"/>
      <c r="B237" s="136"/>
      <c r="C237" s="132"/>
      <c r="D237" s="137"/>
    </row>
  </sheetData>
  <autoFilter ref="A13:G195" xr:uid="{035487D0-5676-4912-9EA3-6AEB304EB44C}"/>
  <mergeCells count="11">
    <mergeCell ref="F12:G12"/>
    <mergeCell ref="A1:G7"/>
    <mergeCell ref="A8:G8"/>
    <mergeCell ref="D9:G9"/>
    <mergeCell ref="A10:G10"/>
    <mergeCell ref="A12:A13"/>
    <mergeCell ref="B12:B13"/>
    <mergeCell ref="C12:C13"/>
    <mergeCell ref="D12:D13"/>
    <mergeCell ref="E12:E13"/>
    <mergeCell ref="A11:G11"/>
  </mergeCells>
  <pageMargins left="0.78740157480314965" right="0.27559055118110237" top="0.98425196850393704" bottom="0.78740157480314965" header="0.51181102362204722" footer="0.51181102362204722"/>
  <pageSetup paperSize="9" scale="5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79"/>
  <sheetViews>
    <sheetView view="pageBreakPreview" zoomScale="90" zoomScaleNormal="100" zoomScaleSheetLayoutView="90" zoomScalePageLayoutView="140" workbookViewId="0">
      <selection activeCell="D41" sqref="D41"/>
    </sheetView>
  </sheetViews>
  <sheetFormatPr defaultRowHeight="12.75" x14ac:dyDescent="0.2"/>
  <cols>
    <col min="1" max="1" width="80.42578125" style="1" customWidth="1"/>
    <col min="2" max="2" width="14.42578125" style="1" customWidth="1"/>
    <col min="3" max="3" width="16.28515625" style="1" customWidth="1"/>
    <col min="4" max="4" width="21.42578125" style="1" customWidth="1"/>
    <col min="5" max="6" width="14.85546875" style="1" customWidth="1"/>
    <col min="7" max="7" width="12.140625" style="1" hidden="1" customWidth="1"/>
    <col min="8" max="8" width="10.42578125" style="1" hidden="1" customWidth="1"/>
    <col min="9" max="9" width="13.140625" style="1" hidden="1" customWidth="1"/>
    <col min="10" max="10" width="9.140625" style="1" hidden="1" customWidth="1"/>
    <col min="11" max="11" width="41" style="1" hidden="1" customWidth="1"/>
    <col min="12" max="16384" width="9.140625" style="1"/>
  </cols>
  <sheetData>
    <row r="1" spans="1:12" ht="18.75" x14ac:dyDescent="0.3">
      <c r="A1" s="374" t="s">
        <v>351</v>
      </c>
      <c r="B1" s="374"/>
      <c r="C1" s="374"/>
      <c r="D1" s="374"/>
      <c r="E1" s="374"/>
      <c r="F1" s="374"/>
    </row>
    <row r="2" spans="1:12" ht="44.25" customHeight="1" x14ac:dyDescent="0.3">
      <c r="A2" s="375" t="str">
        <f>'Прилож №3 ведомств.'!A8:G8</f>
        <v>"О бюджете внутригородского  муниципального образования города федерального значения Санкт-Петербурга муниципальный округ Автово на 2026 год и на плановый период 2027-2028 годов"</v>
      </c>
      <c r="B2" s="376"/>
      <c r="C2" s="376"/>
      <c r="D2" s="376"/>
      <c r="E2" s="376"/>
      <c r="F2" s="376"/>
    </row>
    <row r="3" spans="1:12" ht="18.75" x14ac:dyDescent="0.3">
      <c r="A3" s="138"/>
      <c r="B3" s="138"/>
      <c r="C3" s="138"/>
      <c r="D3" s="138"/>
    </row>
    <row r="4" spans="1:12" ht="18.75" x14ac:dyDescent="0.3">
      <c r="A4" s="377" t="s">
        <v>279</v>
      </c>
      <c r="B4" s="377"/>
      <c r="C4" s="377"/>
      <c r="D4" s="377"/>
    </row>
    <row r="5" spans="1:12" ht="18.75" x14ac:dyDescent="0.3">
      <c r="A5" s="138"/>
      <c r="B5" s="138"/>
      <c r="C5" s="138"/>
      <c r="D5" s="138"/>
    </row>
    <row r="6" spans="1:12" ht="18.75" x14ac:dyDescent="0.3">
      <c r="A6" s="139" t="s">
        <v>153</v>
      </c>
      <c r="B6" s="138"/>
      <c r="C6" s="138"/>
      <c r="D6" s="138"/>
    </row>
    <row r="7" spans="1:12" ht="62.25" customHeight="1" x14ac:dyDescent="0.3">
      <c r="A7" s="373" t="s">
        <v>310</v>
      </c>
      <c r="B7" s="373"/>
      <c r="C7" s="373"/>
      <c r="D7" s="373"/>
      <c r="E7" s="373"/>
      <c r="F7" s="373"/>
    </row>
    <row r="8" spans="1:12" ht="18.75" x14ac:dyDescent="0.3">
      <c r="A8" s="138"/>
      <c r="B8" s="138"/>
      <c r="C8" s="138"/>
      <c r="D8" s="138"/>
    </row>
    <row r="9" spans="1:12" ht="18.75" x14ac:dyDescent="0.3">
      <c r="A9" s="394"/>
      <c r="B9" s="394"/>
      <c r="C9" s="394"/>
      <c r="D9" s="138"/>
    </row>
    <row r="10" spans="1:12" x14ac:dyDescent="0.2">
      <c r="A10" s="395" t="s">
        <v>3</v>
      </c>
      <c r="B10" s="396" t="s">
        <v>154</v>
      </c>
      <c r="C10" s="396" t="s">
        <v>155</v>
      </c>
      <c r="D10" s="396" t="s">
        <v>311</v>
      </c>
      <c r="E10" s="393" t="s">
        <v>287</v>
      </c>
      <c r="F10" s="393"/>
    </row>
    <row r="11" spans="1:12" ht="34.5" customHeight="1" x14ac:dyDescent="0.2">
      <c r="A11" s="395"/>
      <c r="B11" s="396"/>
      <c r="C11" s="396"/>
      <c r="D11" s="396"/>
      <c r="E11" s="279">
        <v>2027</v>
      </c>
      <c r="F11" s="279">
        <v>2028</v>
      </c>
    </row>
    <row r="12" spans="1:12" ht="18.75" x14ac:dyDescent="0.3">
      <c r="A12" s="21" t="s">
        <v>6</v>
      </c>
      <c r="B12" s="218" t="s">
        <v>7</v>
      </c>
      <c r="C12" s="7" t="s">
        <v>162</v>
      </c>
      <c r="D12" s="9">
        <f>D13+D14+D15+D16+D17+D39</f>
        <v>59517.4</v>
      </c>
      <c r="E12" s="9">
        <f t="shared" ref="E12:F12" si="0">E13+E14+E15+E16+E17</f>
        <v>43895.100000000006</v>
      </c>
      <c r="F12" s="9">
        <f t="shared" si="0"/>
        <v>45970.000000000007</v>
      </c>
      <c r="H12" s="4"/>
      <c r="I12" s="4"/>
      <c r="J12" s="4"/>
      <c r="K12" s="4">
        <f>D13+D14+D15+D16+D17+D19+D21+D23++D25+D26+D28+D29+D31+D32+D33+D35+D37+D38</f>
        <v>153458.79999999999</v>
      </c>
      <c r="L12" s="4"/>
    </row>
    <row r="13" spans="1:12" ht="37.5" x14ac:dyDescent="0.3">
      <c r="A13" s="17" t="s">
        <v>8</v>
      </c>
      <c r="B13" s="218" t="s">
        <v>7</v>
      </c>
      <c r="C13" s="7" t="s">
        <v>9</v>
      </c>
      <c r="D13" s="9">
        <f>'Прилож 2 функц '!E15</f>
        <v>3911.5</v>
      </c>
      <c r="E13" s="9">
        <f>'Прилож 2 функц '!F15</f>
        <v>3437.8</v>
      </c>
      <c r="F13" s="9">
        <f>'Прилож 2 функц '!G15</f>
        <v>3578.1</v>
      </c>
      <c r="H13" s="4"/>
      <c r="K13" s="199">
        <f>D12+D18+D20+D22+D24+D27+D30+D36+D34</f>
        <v>168876.19999999998</v>
      </c>
    </row>
    <row r="14" spans="1:12" ht="56.25" customHeight="1" x14ac:dyDescent="0.3">
      <c r="A14" s="11" t="s">
        <v>16</v>
      </c>
      <c r="B14" s="7" t="s">
        <v>7</v>
      </c>
      <c r="C14" s="7" t="s">
        <v>15</v>
      </c>
      <c r="D14" s="9">
        <f>'Прилож №3 ведомств.'!E20</f>
        <v>9134.0000000000018</v>
      </c>
      <c r="E14" s="9">
        <f>'Прилож №3 ведомств.'!F20</f>
        <v>8714.0000000000018</v>
      </c>
      <c r="F14" s="9">
        <f>'Прилож №3 ведомств.'!G20</f>
        <v>9373.4000000000015</v>
      </c>
      <c r="H14" s="4"/>
    </row>
    <row r="15" spans="1:12" ht="60" customHeight="1" x14ac:dyDescent="0.3">
      <c r="A15" s="161" t="s">
        <v>332</v>
      </c>
      <c r="B15" s="7" t="s">
        <v>7</v>
      </c>
      <c r="C15" s="7" t="s">
        <v>27</v>
      </c>
      <c r="D15" s="211">
        <f>'Прилож 2 функц '!E30</f>
        <v>30496.399999999998</v>
      </c>
      <c r="E15" s="211">
        <f>'Прилож 2 функц '!F30</f>
        <v>31176.799999999999</v>
      </c>
      <c r="F15" s="211">
        <f>'Прилож 2 функц '!G30</f>
        <v>32443.600000000002</v>
      </c>
      <c r="H15" s="4"/>
    </row>
    <row r="16" spans="1:12" ht="18.75" x14ac:dyDescent="0.3">
      <c r="A16" s="21" t="s">
        <v>37</v>
      </c>
      <c r="B16" s="7" t="s">
        <v>7</v>
      </c>
      <c r="C16" s="7" t="s">
        <v>38</v>
      </c>
      <c r="D16" s="9">
        <f>'Прилож 2 функц '!E46</f>
        <v>30</v>
      </c>
      <c r="E16" s="9">
        <f>'Прилож 2 функц '!F46</f>
        <v>30</v>
      </c>
      <c r="F16" s="9">
        <f>'Прилож 2 функц '!G46</f>
        <v>30</v>
      </c>
      <c r="H16" s="4"/>
    </row>
    <row r="17" spans="1:19" ht="18.75" x14ac:dyDescent="0.3">
      <c r="A17" s="21" t="s">
        <v>43</v>
      </c>
      <c r="B17" s="7" t="s">
        <v>7</v>
      </c>
      <c r="C17" s="7" t="s">
        <v>44</v>
      </c>
      <c r="D17" s="9">
        <f>'Прилож 2 функц '!E50</f>
        <v>528.1</v>
      </c>
      <c r="E17" s="9">
        <f>'Прилож 2 функц '!F50</f>
        <v>536.5</v>
      </c>
      <c r="F17" s="9">
        <f>'Прилож 2 функц '!G50</f>
        <v>544.9</v>
      </c>
      <c r="H17" s="4"/>
    </row>
    <row r="18" spans="1:19" ht="37.5" x14ac:dyDescent="0.3">
      <c r="A18" s="17" t="s">
        <v>49</v>
      </c>
      <c r="B18" s="7" t="s">
        <v>15</v>
      </c>
      <c r="C18" s="7" t="s">
        <v>162</v>
      </c>
      <c r="D18" s="9">
        <f>D19</f>
        <v>163</v>
      </c>
      <c r="E18" s="9">
        <f t="shared" ref="E18:F18" si="1">E19</f>
        <v>170</v>
      </c>
      <c r="F18" s="9">
        <f t="shared" si="1"/>
        <v>179</v>
      </c>
      <c r="H18" s="4"/>
    </row>
    <row r="19" spans="1:19" ht="45.75" customHeight="1" x14ac:dyDescent="0.3">
      <c r="A19" s="11" t="s">
        <v>214</v>
      </c>
      <c r="B19" s="7" t="s">
        <v>15</v>
      </c>
      <c r="C19" s="7" t="s">
        <v>102</v>
      </c>
      <c r="D19" s="9">
        <f>'Прилож 2 функц '!E67</f>
        <v>163</v>
      </c>
      <c r="E19" s="9">
        <f>'Прилож 2 функц '!F67</f>
        <v>170</v>
      </c>
      <c r="F19" s="9">
        <f>'Прилож 2 функц '!G67</f>
        <v>179</v>
      </c>
      <c r="H19" s="4"/>
    </row>
    <row r="20" spans="1:19" ht="18.75" x14ac:dyDescent="0.3">
      <c r="A20" s="47" t="s">
        <v>55</v>
      </c>
      <c r="B20" s="39" t="s">
        <v>27</v>
      </c>
      <c r="C20" s="39" t="s">
        <v>162</v>
      </c>
      <c r="D20" s="115">
        <f>D21</f>
        <v>1237.4000000000001</v>
      </c>
      <c r="E20" s="115">
        <f t="shared" ref="E20:F20" si="2">E21</f>
        <v>1294.5</v>
      </c>
      <c r="F20" s="115">
        <f t="shared" si="2"/>
        <v>1347.3000000000002</v>
      </c>
      <c r="H20" s="4"/>
      <c r="S20" s="1" t="s">
        <v>50</v>
      </c>
    </row>
    <row r="21" spans="1:19" ht="18.75" x14ac:dyDescent="0.3">
      <c r="A21" s="47" t="s">
        <v>56</v>
      </c>
      <c r="B21" s="39" t="s">
        <v>27</v>
      </c>
      <c r="C21" s="39" t="s">
        <v>7</v>
      </c>
      <c r="D21" s="115">
        <f>'Прилож 2 функц '!E72</f>
        <v>1237.4000000000001</v>
      </c>
      <c r="E21" s="115">
        <f>'Прилож 2 функц '!F72</f>
        <v>1294.5</v>
      </c>
      <c r="F21" s="115">
        <f>'Прилож 2 функц '!G72</f>
        <v>1347.3000000000002</v>
      </c>
      <c r="H21" s="4"/>
    </row>
    <row r="22" spans="1:19" ht="18.75" x14ac:dyDescent="0.3">
      <c r="A22" s="21" t="s">
        <v>62</v>
      </c>
      <c r="B22" s="7" t="s">
        <v>63</v>
      </c>
      <c r="C22" s="7" t="s">
        <v>162</v>
      </c>
      <c r="D22" s="9">
        <f>D23</f>
        <v>52627.4</v>
      </c>
      <c r="E22" s="9">
        <f t="shared" ref="E22:F22" si="3">E23</f>
        <v>32127.500000000004</v>
      </c>
      <c r="F22" s="9">
        <f t="shared" si="3"/>
        <v>17875.099999999999</v>
      </c>
      <c r="H22" s="4"/>
    </row>
    <row r="23" spans="1:19" ht="18.75" x14ac:dyDescent="0.3">
      <c r="A23" s="21" t="s">
        <v>64</v>
      </c>
      <c r="B23" s="7" t="s">
        <v>63</v>
      </c>
      <c r="C23" s="7" t="s">
        <v>15</v>
      </c>
      <c r="D23" s="9">
        <f>'Прилож 2 функц '!E80</f>
        <v>52627.4</v>
      </c>
      <c r="E23" s="9">
        <f>'Прилож 2 функц '!F80</f>
        <v>32127.500000000004</v>
      </c>
      <c r="F23" s="9">
        <f>'Прилож 2 функц '!G80</f>
        <v>17875.099999999999</v>
      </c>
      <c r="H23" s="4"/>
    </row>
    <row r="24" spans="1:19" ht="18.75" x14ac:dyDescent="0.3">
      <c r="A24" s="21" t="s">
        <v>72</v>
      </c>
      <c r="B24" s="7" t="s">
        <v>73</v>
      </c>
      <c r="C24" s="7" t="s">
        <v>162</v>
      </c>
      <c r="D24" s="9">
        <f>D25+D26</f>
        <v>2156</v>
      </c>
      <c r="E24" s="9">
        <f t="shared" ref="E24:F24" si="4">E25+E26</f>
        <v>1303.2</v>
      </c>
      <c r="F24" s="9">
        <f t="shared" si="4"/>
        <v>1358.3</v>
      </c>
      <c r="H24" s="4"/>
    </row>
    <row r="25" spans="1:19" ht="37.5" x14ac:dyDescent="0.3">
      <c r="A25" s="11" t="s">
        <v>74</v>
      </c>
      <c r="B25" s="7" t="s">
        <v>73</v>
      </c>
      <c r="C25" s="7" t="s">
        <v>63</v>
      </c>
      <c r="D25" s="9">
        <f>'Прилож 2 функц '!E108</f>
        <v>109</v>
      </c>
      <c r="E25" s="9">
        <f>'Прилож 2 функц '!F108</f>
        <v>113.5</v>
      </c>
      <c r="F25" s="9">
        <f>'Прилож 2 функц '!G108</f>
        <v>118.2</v>
      </c>
      <c r="H25" s="4"/>
    </row>
    <row r="26" spans="1:19" ht="18.75" x14ac:dyDescent="0.3">
      <c r="A26" s="21" t="s">
        <v>81</v>
      </c>
      <c r="B26" s="7" t="s">
        <v>73</v>
      </c>
      <c r="C26" s="7" t="s">
        <v>51</v>
      </c>
      <c r="D26" s="9">
        <f>'Прилож 2 функц '!E109</f>
        <v>2047</v>
      </c>
      <c r="E26" s="9">
        <f>'Прилож 2 функц '!F109</f>
        <v>1189.7</v>
      </c>
      <c r="F26" s="9">
        <f>'Прилож 2 функц '!G109</f>
        <v>1240.0999999999999</v>
      </c>
      <c r="H26" s="4"/>
    </row>
    <row r="27" spans="1:19" ht="18.75" x14ac:dyDescent="0.3">
      <c r="A27" s="21" t="s">
        <v>95</v>
      </c>
      <c r="B27" s="7" t="s">
        <v>96</v>
      </c>
      <c r="C27" s="7" t="s">
        <v>162</v>
      </c>
      <c r="D27" s="9">
        <f>D28+D29</f>
        <v>9030.4</v>
      </c>
      <c r="E27" s="9">
        <f t="shared" ref="E27:F27" si="5">E28+E29</f>
        <v>6154.4</v>
      </c>
      <c r="F27" s="9">
        <f t="shared" si="5"/>
        <v>4802.2</v>
      </c>
      <c r="H27" s="4"/>
    </row>
    <row r="28" spans="1:19" ht="18.75" x14ac:dyDescent="0.3">
      <c r="A28" s="21" t="s">
        <v>97</v>
      </c>
      <c r="B28" s="7" t="s">
        <v>96</v>
      </c>
      <c r="C28" s="7" t="s">
        <v>7</v>
      </c>
      <c r="D28" s="9">
        <f>'Прилож 2 функц '!E134</f>
        <v>4776</v>
      </c>
      <c r="E28" s="9">
        <f>'Прилож 2 функц '!F134</f>
        <v>4373</v>
      </c>
      <c r="F28" s="9">
        <f>'Прилож 2 функц '!G134</f>
        <v>3591</v>
      </c>
      <c r="H28" s="4"/>
    </row>
    <row r="29" spans="1:19" ht="18.75" x14ac:dyDescent="0.3">
      <c r="A29" s="21" t="s">
        <v>167</v>
      </c>
      <c r="B29" s="7" t="s">
        <v>96</v>
      </c>
      <c r="C29" s="7" t="s">
        <v>27</v>
      </c>
      <c r="D29" s="9">
        <f>'Прилож 2 функц '!E139</f>
        <v>4254.3999999999996</v>
      </c>
      <c r="E29" s="9">
        <f>'Прилож 2 функц '!F139</f>
        <v>1781.4</v>
      </c>
      <c r="F29" s="9">
        <f>'Прилож 2 функц '!G139</f>
        <v>1211.2</v>
      </c>
      <c r="H29" s="4"/>
    </row>
    <row r="30" spans="1:19" ht="18.75" x14ac:dyDescent="0.3">
      <c r="A30" s="21" t="s">
        <v>101</v>
      </c>
      <c r="B30" s="7" t="s">
        <v>102</v>
      </c>
      <c r="C30" s="7" t="s">
        <v>162</v>
      </c>
      <c r="D30" s="9">
        <f>D31+D32+D33</f>
        <v>19448.400000000001</v>
      </c>
      <c r="E30" s="9">
        <f t="shared" ref="E30:F30" si="6">E31+E32+E33</f>
        <v>20257.099999999999</v>
      </c>
      <c r="F30" s="9">
        <f t="shared" si="6"/>
        <v>21083.5</v>
      </c>
      <c r="H30" s="4"/>
    </row>
    <row r="31" spans="1:19" ht="18.75" x14ac:dyDescent="0.3">
      <c r="A31" s="21" t="s">
        <v>103</v>
      </c>
      <c r="B31" s="7" t="s">
        <v>102</v>
      </c>
      <c r="C31" s="7" t="s">
        <v>7</v>
      </c>
      <c r="D31" s="9">
        <f>'Прилож 2 функц '!E145</f>
        <v>1291.0999999999999</v>
      </c>
      <c r="E31" s="9">
        <f>'Прилож 2 функц '!F145</f>
        <v>1344.6</v>
      </c>
      <c r="F31" s="9">
        <f>'Прилож 2 функц '!G145</f>
        <v>1399.5</v>
      </c>
      <c r="H31" s="4"/>
    </row>
    <row r="32" spans="1:19" ht="18.75" x14ac:dyDescent="0.3">
      <c r="A32" s="21" t="s">
        <v>164</v>
      </c>
      <c r="B32" s="7" t="s">
        <v>102</v>
      </c>
      <c r="C32" s="7" t="s">
        <v>15</v>
      </c>
      <c r="D32" s="9">
        <f>'Прилож 2 функц '!E149</f>
        <v>3881.5</v>
      </c>
      <c r="E32" s="9">
        <f>'Прилож 2 функц '!F149</f>
        <v>4042.6</v>
      </c>
      <c r="F32" s="9">
        <f>'Прилож 2 функц '!G149</f>
        <v>4207.5</v>
      </c>
      <c r="H32" s="4"/>
    </row>
    <row r="33" spans="1:9" ht="18.75" x14ac:dyDescent="0.3">
      <c r="A33" s="21" t="s">
        <v>109</v>
      </c>
      <c r="B33" s="7" t="s">
        <v>102</v>
      </c>
      <c r="C33" s="7" t="s">
        <v>27</v>
      </c>
      <c r="D33" s="9">
        <f>'Прилож 2 функц '!E153</f>
        <v>14275.8</v>
      </c>
      <c r="E33" s="9">
        <f>'Прилож 2 функц '!F153</f>
        <v>14869.9</v>
      </c>
      <c r="F33" s="9">
        <f>'Прилож 2 функц '!G153</f>
        <v>15476.5</v>
      </c>
      <c r="H33" s="4"/>
    </row>
    <row r="34" spans="1:9" ht="18.75" x14ac:dyDescent="0.3">
      <c r="A34" s="21" t="s">
        <v>116</v>
      </c>
      <c r="B34" s="7" t="s">
        <v>38</v>
      </c>
      <c r="C34" s="140" t="s">
        <v>162</v>
      </c>
      <c r="D34" s="9">
        <f>D35</f>
        <v>13689.9</v>
      </c>
      <c r="E34" s="9">
        <f t="shared" ref="E34:F34" si="7">E35</f>
        <v>14950.6</v>
      </c>
      <c r="F34" s="9">
        <f t="shared" si="7"/>
        <v>15591.800000000001</v>
      </c>
      <c r="H34" s="4"/>
    </row>
    <row r="35" spans="1:9" ht="18.75" x14ac:dyDescent="0.3">
      <c r="A35" s="21" t="s">
        <v>117</v>
      </c>
      <c r="B35" s="7" t="s">
        <v>38</v>
      </c>
      <c r="C35" s="140" t="s">
        <v>7</v>
      </c>
      <c r="D35" s="9">
        <f>'Прилож 2 функц '!E161</f>
        <v>13689.9</v>
      </c>
      <c r="E35" s="9">
        <f>'Прилож 2 функц '!F161</f>
        <v>14950.6</v>
      </c>
      <c r="F35" s="9">
        <f>'Прилож 2 функц '!G161</f>
        <v>15591.800000000001</v>
      </c>
      <c r="H35" s="4"/>
    </row>
    <row r="36" spans="1:9" ht="18.75" x14ac:dyDescent="0.3">
      <c r="A36" s="21" t="s">
        <v>123</v>
      </c>
      <c r="B36" s="7" t="s">
        <v>124</v>
      </c>
      <c r="C36" s="140" t="s">
        <v>162</v>
      </c>
      <c r="D36" s="9">
        <f>D37+D38</f>
        <v>11006.300000000001</v>
      </c>
      <c r="E36" s="9">
        <f t="shared" ref="E36:F36" si="8">E37+E38</f>
        <v>11315.5</v>
      </c>
      <c r="F36" s="9">
        <f t="shared" si="8"/>
        <v>11727.8</v>
      </c>
      <c r="H36" s="4"/>
    </row>
    <row r="37" spans="1:9" ht="18.75" x14ac:dyDescent="0.3">
      <c r="A37" s="21" t="s">
        <v>125</v>
      </c>
      <c r="B37" s="7" t="s">
        <v>124</v>
      </c>
      <c r="C37" s="140" t="s">
        <v>9</v>
      </c>
      <c r="D37" s="9">
        <f>'Прилож 2 функц '!E174</f>
        <v>3877.8</v>
      </c>
      <c r="E37" s="9">
        <f>'Прилож 2 функц '!F174</f>
        <v>3989</v>
      </c>
      <c r="F37" s="9">
        <f>'Прилож 2 функц '!G174</f>
        <v>4102.6000000000004</v>
      </c>
      <c r="H37" s="4"/>
    </row>
    <row r="38" spans="1:9" ht="18.75" x14ac:dyDescent="0.3">
      <c r="A38" s="21" t="s">
        <v>129</v>
      </c>
      <c r="B38" s="7" t="s">
        <v>124</v>
      </c>
      <c r="C38" s="140" t="s">
        <v>27</v>
      </c>
      <c r="D38" s="9">
        <f>'Прилож 2 функц '!E178</f>
        <v>7128.5000000000009</v>
      </c>
      <c r="E38" s="9">
        <f>'Прилож 2 функц '!F178</f>
        <v>7326.5</v>
      </c>
      <c r="F38" s="9">
        <f>'Прилож 2 функц '!G178</f>
        <v>7625.2</v>
      </c>
      <c r="H38" s="4"/>
    </row>
    <row r="39" spans="1:9" ht="18.75" x14ac:dyDescent="0.3">
      <c r="A39" s="21" t="str">
        <f>'Прилож №3 ведомств.'!A187</f>
        <v>Обеспечение проведения выборов и референдумов</v>
      </c>
      <c r="B39" s="7" t="s">
        <v>7</v>
      </c>
      <c r="C39" s="140" t="s">
        <v>73</v>
      </c>
      <c r="D39" s="9">
        <f>'Прилож №3 ведомств.'!E187</f>
        <v>15417.4</v>
      </c>
      <c r="E39" s="9">
        <v>0</v>
      </c>
      <c r="F39" s="9">
        <v>0</v>
      </c>
      <c r="H39" s="4"/>
    </row>
    <row r="40" spans="1:9" ht="18.75" x14ac:dyDescent="0.3">
      <c r="A40" s="125" t="s">
        <v>294</v>
      </c>
      <c r="B40" s="63"/>
      <c r="C40" s="141"/>
      <c r="D40" s="65">
        <f>D12+D18+D20+D22+D24+D27+D30+D34+D36</f>
        <v>168876.19999999998</v>
      </c>
      <c r="E40" s="65">
        <f t="shared" ref="E40:F40" si="9">E12+E18+E20+E22+E24+E27+E30+E34+E36</f>
        <v>131467.9</v>
      </c>
      <c r="F40" s="65">
        <f t="shared" si="9"/>
        <v>119935.00000000001</v>
      </c>
      <c r="G40" s="156">
        <f>'Прилож 2 функц '!F191</f>
        <v>131467.9</v>
      </c>
      <c r="H40" s="4">
        <f>'Прилож 2 функц '!G191</f>
        <v>119935.00000000001</v>
      </c>
      <c r="I40" s="4"/>
    </row>
    <row r="41" spans="1:9" ht="18.75" x14ac:dyDescent="0.3">
      <c r="A41" s="268" t="s">
        <v>289</v>
      </c>
      <c r="B41" s="269"/>
      <c r="C41" s="269"/>
      <c r="D41" s="64">
        <v>0</v>
      </c>
      <c r="E41" s="267">
        <f>'Прилож №3 ведомств.'!F192</f>
        <v>3452.9</v>
      </c>
      <c r="F41" s="271">
        <f>'Прилож №3 ведомств.'!G192</f>
        <v>6338.5</v>
      </c>
      <c r="G41" s="266"/>
    </row>
    <row r="42" spans="1:9" ht="18.75" x14ac:dyDescent="0.3">
      <c r="A42" s="263" t="s">
        <v>293</v>
      </c>
      <c r="B42" s="264"/>
      <c r="C42" s="264"/>
      <c r="D42" s="64">
        <f>D40+D41</f>
        <v>168876.19999999998</v>
      </c>
      <c r="E42" s="154">
        <f>E40+E41</f>
        <v>134920.79999999999</v>
      </c>
      <c r="F42" s="271">
        <f>F40+F41</f>
        <v>126273.50000000001</v>
      </c>
      <c r="G42" s="266"/>
    </row>
    <row r="43" spans="1:9" ht="18.75" hidden="1" x14ac:dyDescent="0.3">
      <c r="A43" s="138"/>
      <c r="B43" s="138"/>
      <c r="C43" s="138"/>
      <c r="D43" s="165">
        <f>'Прилож 2 функц '!E194</f>
        <v>153076.20000000001</v>
      </c>
      <c r="E43" s="165">
        <f>'Прилож 2 функц '!F194</f>
        <v>134920.80000000002</v>
      </c>
      <c r="F43" s="165">
        <f>'Прилож 2 функц '!G194</f>
        <v>126273.49999999999</v>
      </c>
    </row>
    <row r="44" spans="1:9" ht="18.75" hidden="1" x14ac:dyDescent="0.3">
      <c r="A44" s="138"/>
      <c r="B44" s="138"/>
      <c r="C44" s="138"/>
      <c r="D44" s="165">
        <f>'Прилож.1 ДОХОДОВ 2026'!D49</f>
        <v>153076.20000000001</v>
      </c>
      <c r="E44" s="165">
        <f>'Прилож.1 ДОХОДОВ 2026'!E49</f>
        <v>134920.80000000002</v>
      </c>
      <c r="F44" s="165">
        <f>'Прилож.1 ДОХОДОВ 2026'!F49</f>
        <v>126273.49999999999</v>
      </c>
    </row>
    <row r="45" spans="1:9" hidden="1" x14ac:dyDescent="0.2">
      <c r="D45" s="199">
        <f>D42-D44</f>
        <v>15799.999999999971</v>
      </c>
      <c r="E45" s="199">
        <f t="shared" ref="E45:F45" si="10">E42-E44</f>
        <v>0</v>
      </c>
      <c r="F45" s="199">
        <f t="shared" si="10"/>
        <v>0</v>
      </c>
    </row>
    <row r="50" spans="1:4" x14ac:dyDescent="0.2">
      <c r="A50" s="69"/>
    </row>
    <row r="51" spans="1:4" ht="15.75" x14ac:dyDescent="0.25">
      <c r="A51" s="70"/>
      <c r="B51" s="70"/>
      <c r="C51" s="70"/>
      <c r="D51" s="70"/>
    </row>
    <row r="52" spans="1:4" ht="15.75" x14ac:dyDescent="0.25">
      <c r="A52" s="70"/>
      <c r="B52" s="70"/>
      <c r="C52" s="70"/>
      <c r="D52" s="70"/>
    </row>
    <row r="55" spans="1:4" x14ac:dyDescent="0.2">
      <c r="A55" s="366"/>
      <c r="B55" s="366"/>
      <c r="C55" s="366"/>
    </row>
    <row r="56" spans="1:4" x14ac:dyDescent="0.2">
      <c r="A56" s="71"/>
      <c r="B56" s="71"/>
      <c r="C56" s="71"/>
      <c r="D56" s="72"/>
    </row>
    <row r="57" spans="1:4" x14ac:dyDescent="0.2">
      <c r="A57" s="71"/>
      <c r="B57" s="71"/>
      <c r="C57" s="71"/>
      <c r="D57" s="71"/>
    </row>
    <row r="58" spans="1:4" x14ac:dyDescent="0.2">
      <c r="A58" s="69"/>
      <c r="B58" s="73"/>
      <c r="C58" s="71"/>
      <c r="D58" s="69"/>
    </row>
    <row r="59" spans="1:4" x14ac:dyDescent="0.2">
      <c r="A59" s="69"/>
      <c r="B59" s="74"/>
      <c r="C59" s="71"/>
      <c r="D59" s="69"/>
    </row>
    <row r="60" spans="1:4" x14ac:dyDescent="0.2">
      <c r="A60" s="66"/>
      <c r="B60" s="68"/>
      <c r="C60" s="68"/>
      <c r="D60" s="66"/>
    </row>
    <row r="61" spans="1:4" x14ac:dyDescent="0.2">
      <c r="A61" s="66"/>
      <c r="B61" s="68"/>
      <c r="C61" s="68"/>
      <c r="D61" s="66"/>
    </row>
    <row r="62" spans="1:4" x14ac:dyDescent="0.2">
      <c r="A62" s="66"/>
      <c r="B62" s="68"/>
      <c r="C62" s="68"/>
      <c r="D62" s="66"/>
    </row>
    <row r="63" spans="1:4" x14ac:dyDescent="0.2">
      <c r="A63" s="66"/>
      <c r="B63" s="68"/>
      <c r="C63" s="68"/>
      <c r="D63" s="66"/>
    </row>
    <row r="64" spans="1:4" x14ac:dyDescent="0.2">
      <c r="A64" s="69"/>
      <c r="B64" s="71"/>
      <c r="C64" s="71"/>
      <c r="D64" s="69"/>
    </row>
    <row r="65" spans="1:4" x14ac:dyDescent="0.2">
      <c r="A65" s="69"/>
      <c r="B65" s="71"/>
      <c r="C65" s="71"/>
      <c r="D65" s="69"/>
    </row>
    <row r="66" spans="1:4" x14ac:dyDescent="0.2">
      <c r="A66" s="66"/>
      <c r="B66" s="68"/>
      <c r="C66" s="68"/>
      <c r="D66" s="66"/>
    </row>
    <row r="67" spans="1:4" x14ac:dyDescent="0.2">
      <c r="A67" s="66"/>
      <c r="B67" s="68"/>
      <c r="C67" s="68"/>
      <c r="D67" s="66"/>
    </row>
    <row r="68" spans="1:4" x14ac:dyDescent="0.2">
      <c r="A68" s="66"/>
      <c r="B68" s="68"/>
      <c r="C68" s="68"/>
      <c r="D68" s="66"/>
    </row>
    <row r="69" spans="1:4" x14ac:dyDescent="0.2">
      <c r="A69" s="66"/>
      <c r="B69" s="68"/>
      <c r="C69" s="68"/>
      <c r="D69" s="66"/>
    </row>
    <row r="70" spans="1:4" x14ac:dyDescent="0.2">
      <c r="A70" s="66"/>
      <c r="B70" s="68"/>
      <c r="C70" s="68"/>
      <c r="D70" s="66"/>
    </row>
    <row r="71" spans="1:4" x14ac:dyDescent="0.2">
      <c r="A71" s="66"/>
      <c r="B71" s="68"/>
      <c r="C71" s="68"/>
      <c r="D71" s="66"/>
    </row>
    <row r="72" spans="1:4" x14ac:dyDescent="0.2">
      <c r="A72" s="66"/>
      <c r="B72" s="68"/>
      <c r="C72" s="68"/>
      <c r="D72" s="66"/>
    </row>
    <row r="73" spans="1:4" x14ac:dyDescent="0.2">
      <c r="A73" s="66"/>
      <c r="B73" s="68"/>
      <c r="C73" s="68"/>
      <c r="D73" s="66"/>
    </row>
    <row r="74" spans="1:4" x14ac:dyDescent="0.2">
      <c r="A74" s="66"/>
      <c r="B74" s="68"/>
      <c r="C74" s="68"/>
      <c r="D74" s="66"/>
    </row>
    <row r="75" spans="1:4" x14ac:dyDescent="0.2">
      <c r="A75" s="66"/>
      <c r="B75" s="68"/>
      <c r="C75" s="68"/>
      <c r="D75" s="66"/>
    </row>
    <row r="76" spans="1:4" x14ac:dyDescent="0.2">
      <c r="A76" s="66"/>
      <c r="B76" s="68"/>
      <c r="C76" s="68"/>
      <c r="D76" s="66"/>
    </row>
    <row r="77" spans="1:4" x14ac:dyDescent="0.2">
      <c r="A77" s="66"/>
      <c r="B77" s="68"/>
      <c r="C77" s="68"/>
      <c r="D77" s="66"/>
    </row>
    <row r="78" spans="1:4" x14ac:dyDescent="0.2">
      <c r="A78" s="69"/>
      <c r="B78" s="71"/>
      <c r="C78" s="71"/>
      <c r="D78" s="69"/>
    </row>
    <row r="79" spans="1:4" x14ac:dyDescent="0.2">
      <c r="A79" s="69"/>
      <c r="B79" s="68"/>
      <c r="C79" s="68"/>
      <c r="D79" s="66"/>
    </row>
    <row r="80" spans="1:4" x14ac:dyDescent="0.2">
      <c r="A80" s="66"/>
      <c r="B80" s="68"/>
      <c r="C80" s="68"/>
      <c r="D80" s="66"/>
    </row>
    <row r="81" spans="1:4" x14ac:dyDescent="0.2">
      <c r="A81" s="66"/>
      <c r="B81" s="68"/>
      <c r="C81" s="68"/>
      <c r="D81" s="66"/>
    </row>
    <row r="82" spans="1:4" x14ac:dyDescent="0.2">
      <c r="A82" s="66"/>
      <c r="B82" s="68"/>
      <c r="C82" s="68"/>
      <c r="D82" s="66"/>
    </row>
    <row r="83" spans="1:4" x14ac:dyDescent="0.2">
      <c r="A83" s="66"/>
      <c r="B83" s="68"/>
      <c r="C83" s="68"/>
      <c r="D83" s="66"/>
    </row>
    <row r="84" spans="1:4" x14ac:dyDescent="0.2">
      <c r="A84" s="66"/>
      <c r="B84" s="68"/>
      <c r="C84" s="68"/>
      <c r="D84" s="66"/>
    </row>
    <row r="85" spans="1:4" x14ac:dyDescent="0.2">
      <c r="A85" s="66"/>
      <c r="B85" s="68"/>
      <c r="C85" s="68"/>
      <c r="D85" s="66"/>
    </row>
    <row r="86" spans="1:4" x14ac:dyDescent="0.2">
      <c r="A86" s="66"/>
      <c r="B86" s="68"/>
      <c r="C86" s="68"/>
      <c r="D86" s="66"/>
    </row>
    <row r="87" spans="1:4" x14ac:dyDescent="0.2">
      <c r="A87" s="66"/>
      <c r="B87" s="68"/>
      <c r="C87" s="68"/>
      <c r="D87" s="66"/>
    </row>
    <row r="88" spans="1:4" x14ac:dyDescent="0.2">
      <c r="A88" s="66"/>
      <c r="B88" s="68"/>
      <c r="C88" s="68"/>
      <c r="D88" s="66"/>
    </row>
    <row r="89" spans="1:4" x14ac:dyDescent="0.2">
      <c r="A89" s="66"/>
      <c r="B89" s="68"/>
      <c r="C89" s="68"/>
      <c r="D89" s="66"/>
    </row>
    <row r="90" spans="1:4" x14ac:dyDescent="0.2">
      <c r="A90" s="66"/>
      <c r="B90" s="68"/>
      <c r="C90" s="68"/>
      <c r="D90" s="66"/>
    </row>
    <row r="91" spans="1:4" x14ac:dyDescent="0.2">
      <c r="A91" s="66"/>
      <c r="B91" s="68"/>
      <c r="C91" s="68"/>
      <c r="D91" s="66"/>
    </row>
    <row r="92" spans="1:4" x14ac:dyDescent="0.2">
      <c r="A92" s="66"/>
      <c r="B92" s="68"/>
      <c r="C92" s="68"/>
      <c r="D92" s="66"/>
    </row>
    <row r="93" spans="1:4" x14ac:dyDescent="0.2">
      <c r="A93" s="66"/>
      <c r="B93" s="68"/>
      <c r="C93" s="68"/>
      <c r="D93" s="66"/>
    </row>
    <row r="94" spans="1:4" x14ac:dyDescent="0.2">
      <c r="A94" s="66"/>
      <c r="B94" s="68"/>
      <c r="C94" s="68"/>
      <c r="D94" s="66"/>
    </row>
    <row r="95" spans="1:4" x14ac:dyDescent="0.2">
      <c r="A95" s="66"/>
      <c r="B95" s="68"/>
      <c r="C95" s="68"/>
      <c r="D95" s="66"/>
    </row>
    <row r="96" spans="1:4" x14ac:dyDescent="0.2">
      <c r="A96" s="69"/>
      <c r="B96" s="71"/>
      <c r="C96" s="71"/>
      <c r="D96" s="69"/>
    </row>
    <row r="97" spans="1:4" x14ac:dyDescent="0.2">
      <c r="A97" s="66"/>
      <c r="B97" s="68"/>
      <c r="C97" s="68"/>
      <c r="D97" s="66"/>
    </row>
    <row r="98" spans="1:4" x14ac:dyDescent="0.2">
      <c r="A98" s="66"/>
      <c r="B98" s="68"/>
      <c r="C98" s="68"/>
      <c r="D98" s="66"/>
    </row>
    <row r="99" spans="1:4" x14ac:dyDescent="0.2">
      <c r="A99" s="66"/>
      <c r="B99" s="68"/>
      <c r="C99" s="68"/>
      <c r="D99" s="66"/>
    </row>
    <row r="100" spans="1:4" x14ac:dyDescent="0.2">
      <c r="A100" s="69"/>
      <c r="B100" s="71"/>
      <c r="C100" s="71"/>
      <c r="D100" s="69"/>
    </row>
    <row r="101" spans="1:4" x14ac:dyDescent="0.2">
      <c r="A101" s="66"/>
      <c r="B101" s="68"/>
      <c r="C101" s="68"/>
      <c r="D101" s="66"/>
    </row>
    <row r="102" spans="1:4" x14ac:dyDescent="0.2">
      <c r="A102" s="66"/>
      <c r="B102" s="68"/>
      <c r="C102" s="68"/>
      <c r="D102" s="66"/>
    </row>
    <row r="103" spans="1:4" x14ac:dyDescent="0.2">
      <c r="A103" s="66"/>
      <c r="B103" s="68"/>
      <c r="C103" s="68"/>
      <c r="D103" s="66"/>
    </row>
    <row r="104" spans="1:4" x14ac:dyDescent="0.2">
      <c r="A104" s="66"/>
      <c r="B104" s="68"/>
      <c r="C104" s="68"/>
      <c r="D104" s="66"/>
    </row>
    <row r="105" spans="1:4" x14ac:dyDescent="0.2">
      <c r="A105" s="66"/>
      <c r="B105" s="68"/>
      <c r="C105" s="68"/>
      <c r="D105" s="66"/>
    </row>
    <row r="106" spans="1:4" x14ac:dyDescent="0.2">
      <c r="A106" s="66"/>
      <c r="B106" s="68"/>
      <c r="C106" s="68"/>
      <c r="D106" s="66"/>
    </row>
    <row r="107" spans="1:4" x14ac:dyDescent="0.2">
      <c r="A107" s="66"/>
      <c r="B107" s="68"/>
      <c r="C107" s="68"/>
      <c r="D107" s="66"/>
    </row>
    <row r="108" spans="1:4" x14ac:dyDescent="0.2">
      <c r="A108" s="66"/>
      <c r="B108" s="68"/>
      <c r="C108" s="68"/>
      <c r="D108" s="66"/>
    </row>
    <row r="109" spans="1:4" x14ac:dyDescent="0.2">
      <c r="A109" s="66"/>
      <c r="B109" s="68"/>
      <c r="C109" s="68"/>
      <c r="D109" s="66"/>
    </row>
    <row r="110" spans="1:4" x14ac:dyDescent="0.2">
      <c r="A110" s="66"/>
      <c r="B110" s="68"/>
      <c r="C110" s="68"/>
      <c r="D110" s="66"/>
    </row>
    <row r="111" spans="1:4" x14ac:dyDescent="0.2">
      <c r="A111" s="66"/>
      <c r="B111" s="68"/>
      <c r="C111" s="68"/>
      <c r="D111" s="66"/>
    </row>
    <row r="112" spans="1:4" x14ac:dyDescent="0.2">
      <c r="A112" s="66"/>
      <c r="B112" s="68"/>
      <c r="C112" s="68"/>
      <c r="D112" s="66"/>
    </row>
    <row r="113" spans="1:4" x14ac:dyDescent="0.2">
      <c r="A113" s="66"/>
      <c r="B113" s="68"/>
      <c r="C113" s="68"/>
      <c r="D113" s="66"/>
    </row>
    <row r="114" spans="1:4" x14ac:dyDescent="0.2">
      <c r="A114" s="66"/>
      <c r="B114" s="68"/>
      <c r="C114" s="68"/>
      <c r="D114" s="66"/>
    </row>
    <row r="115" spans="1:4" x14ac:dyDescent="0.2">
      <c r="A115" s="66"/>
      <c r="B115" s="68"/>
      <c r="C115" s="68"/>
      <c r="D115" s="66"/>
    </row>
    <row r="116" spans="1:4" x14ac:dyDescent="0.2">
      <c r="A116" s="66"/>
      <c r="B116" s="68"/>
      <c r="C116" s="68"/>
      <c r="D116" s="66"/>
    </row>
    <row r="117" spans="1:4" x14ac:dyDescent="0.2">
      <c r="A117" s="66"/>
      <c r="B117" s="68"/>
      <c r="C117" s="76"/>
      <c r="D117" s="66"/>
    </row>
    <row r="118" spans="1:4" x14ac:dyDescent="0.2">
      <c r="A118" s="66"/>
      <c r="B118" s="68"/>
      <c r="C118" s="68"/>
      <c r="D118" s="66"/>
    </row>
    <row r="119" spans="1:4" x14ac:dyDescent="0.2">
      <c r="A119" s="66"/>
      <c r="B119" s="68"/>
      <c r="C119" s="68"/>
      <c r="D119" s="66"/>
    </row>
    <row r="120" spans="1:4" x14ac:dyDescent="0.2">
      <c r="A120" s="66"/>
      <c r="B120" s="68"/>
      <c r="C120" s="68"/>
      <c r="D120" s="66"/>
    </row>
    <row r="121" spans="1:4" x14ac:dyDescent="0.2">
      <c r="A121" s="66"/>
      <c r="B121" s="68"/>
      <c r="C121" s="68"/>
      <c r="D121" s="66"/>
    </row>
    <row r="122" spans="1:4" x14ac:dyDescent="0.2">
      <c r="A122" s="66"/>
      <c r="B122" s="68"/>
      <c r="C122" s="68"/>
      <c r="D122" s="66"/>
    </row>
    <row r="123" spans="1:4" x14ac:dyDescent="0.2">
      <c r="A123" s="66"/>
      <c r="B123" s="68"/>
      <c r="C123" s="68"/>
      <c r="D123" s="66"/>
    </row>
    <row r="124" spans="1:4" x14ac:dyDescent="0.2">
      <c r="A124" s="66"/>
      <c r="B124" s="68"/>
      <c r="C124" s="68"/>
      <c r="D124" s="66"/>
    </row>
    <row r="125" spans="1:4" x14ac:dyDescent="0.2">
      <c r="A125" s="66"/>
      <c r="B125" s="68"/>
      <c r="C125" s="68"/>
      <c r="D125" s="66"/>
    </row>
    <row r="126" spans="1:4" x14ac:dyDescent="0.2">
      <c r="A126" s="66"/>
      <c r="B126" s="68"/>
      <c r="C126" s="68"/>
      <c r="D126" s="66"/>
    </row>
    <row r="127" spans="1:4" x14ac:dyDescent="0.2">
      <c r="A127" s="66"/>
      <c r="B127" s="68"/>
      <c r="C127" s="68"/>
      <c r="D127" s="66"/>
    </row>
    <row r="128" spans="1:4" x14ac:dyDescent="0.2">
      <c r="A128" s="66"/>
      <c r="B128" s="68"/>
      <c r="C128" s="68"/>
      <c r="D128" s="66"/>
    </row>
    <row r="129" spans="1:4" x14ac:dyDescent="0.2">
      <c r="A129" s="66"/>
      <c r="B129" s="68"/>
      <c r="C129" s="68"/>
      <c r="D129" s="66"/>
    </row>
    <row r="130" spans="1:4" x14ac:dyDescent="0.2">
      <c r="A130" s="66"/>
      <c r="B130" s="68"/>
      <c r="C130" s="68"/>
      <c r="D130" s="66"/>
    </row>
    <row r="131" spans="1:4" x14ac:dyDescent="0.2">
      <c r="A131" s="66"/>
      <c r="B131" s="68"/>
      <c r="C131" s="68"/>
      <c r="D131" s="66"/>
    </row>
    <row r="132" spans="1:4" x14ac:dyDescent="0.2">
      <c r="A132" s="66"/>
      <c r="B132" s="68"/>
      <c r="C132" s="68"/>
      <c r="D132" s="66"/>
    </row>
    <row r="133" spans="1:4" x14ac:dyDescent="0.2">
      <c r="A133" s="66"/>
      <c r="B133" s="68"/>
      <c r="C133" s="68"/>
      <c r="D133" s="66"/>
    </row>
    <row r="134" spans="1:4" x14ac:dyDescent="0.2">
      <c r="A134" s="66"/>
      <c r="B134" s="68"/>
      <c r="C134" s="68"/>
      <c r="D134" s="66"/>
    </row>
    <row r="135" spans="1:4" x14ac:dyDescent="0.2">
      <c r="A135" s="69"/>
      <c r="B135" s="71"/>
      <c r="C135" s="71"/>
      <c r="D135" s="69"/>
    </row>
    <row r="136" spans="1:4" x14ac:dyDescent="0.2">
      <c r="A136" s="69"/>
      <c r="B136" s="71"/>
      <c r="C136" s="71"/>
      <c r="D136" s="69"/>
    </row>
    <row r="137" spans="1:4" x14ac:dyDescent="0.2">
      <c r="A137" s="69"/>
      <c r="B137" s="71"/>
      <c r="C137" s="71"/>
      <c r="D137" s="69"/>
    </row>
    <row r="138" spans="1:4" x14ac:dyDescent="0.2">
      <c r="A138" s="66"/>
      <c r="B138" s="68"/>
      <c r="C138" s="68"/>
      <c r="D138" s="66"/>
    </row>
    <row r="139" spans="1:4" x14ac:dyDescent="0.2">
      <c r="A139" s="66"/>
      <c r="B139" s="68"/>
      <c r="C139" s="68"/>
      <c r="D139" s="66"/>
    </row>
    <row r="140" spans="1:4" x14ac:dyDescent="0.2">
      <c r="A140" s="66"/>
      <c r="B140" s="68"/>
      <c r="C140" s="68"/>
      <c r="D140" s="66"/>
    </row>
    <row r="141" spans="1:4" x14ac:dyDescent="0.2">
      <c r="A141" s="66"/>
      <c r="B141" s="68"/>
      <c r="C141" s="68"/>
      <c r="D141" s="66"/>
    </row>
    <row r="142" spans="1:4" x14ac:dyDescent="0.2">
      <c r="A142" s="66"/>
      <c r="B142" s="68"/>
      <c r="C142" s="68"/>
      <c r="D142" s="66"/>
    </row>
    <row r="143" spans="1:4" x14ac:dyDescent="0.2">
      <c r="A143" s="66"/>
      <c r="B143" s="68"/>
      <c r="C143" s="68"/>
      <c r="D143" s="66"/>
    </row>
    <row r="144" spans="1:4" x14ac:dyDescent="0.2">
      <c r="A144" s="66"/>
      <c r="B144" s="68"/>
      <c r="C144" s="68"/>
      <c r="D144" s="66"/>
    </row>
    <row r="145" spans="1:4" x14ac:dyDescent="0.2">
      <c r="A145" s="66"/>
      <c r="B145" s="68"/>
      <c r="C145" s="68"/>
      <c r="D145" s="66"/>
    </row>
    <row r="146" spans="1:4" x14ac:dyDescent="0.2">
      <c r="A146" s="66"/>
      <c r="B146" s="68"/>
      <c r="C146" s="68"/>
      <c r="D146" s="66"/>
    </row>
    <row r="147" spans="1:4" x14ac:dyDescent="0.2">
      <c r="A147" s="69"/>
      <c r="B147" s="77"/>
      <c r="C147" s="71"/>
      <c r="D147" s="69"/>
    </row>
    <row r="148" spans="1:4" x14ac:dyDescent="0.2">
      <c r="A148" s="69"/>
      <c r="B148" s="77"/>
      <c r="C148" s="71"/>
      <c r="D148" s="69"/>
    </row>
    <row r="149" spans="1:4" x14ac:dyDescent="0.2">
      <c r="A149" s="66"/>
      <c r="B149" s="78"/>
      <c r="C149" s="68"/>
      <c r="D149" s="66"/>
    </row>
    <row r="150" spans="1:4" x14ac:dyDescent="0.2">
      <c r="A150" s="66"/>
      <c r="B150" s="68"/>
      <c r="C150" s="68"/>
      <c r="D150" s="66"/>
    </row>
    <row r="151" spans="1:4" x14ac:dyDescent="0.2">
      <c r="A151" s="66"/>
      <c r="B151" s="68"/>
      <c r="C151" s="68"/>
      <c r="D151" s="66"/>
    </row>
    <row r="152" spans="1:4" x14ac:dyDescent="0.2">
      <c r="A152" s="66"/>
      <c r="B152" s="68"/>
      <c r="C152" s="68"/>
      <c r="D152" s="66"/>
    </row>
    <row r="153" spans="1:4" x14ac:dyDescent="0.2">
      <c r="A153" s="66"/>
      <c r="B153" s="68"/>
      <c r="C153" s="68"/>
      <c r="D153" s="66"/>
    </row>
    <row r="154" spans="1:4" x14ac:dyDescent="0.2">
      <c r="A154" s="66"/>
      <c r="B154" s="68"/>
      <c r="C154" s="68"/>
      <c r="D154" s="66"/>
    </row>
    <row r="155" spans="1:4" x14ac:dyDescent="0.2">
      <c r="A155" s="66"/>
      <c r="B155" s="68"/>
      <c r="C155" s="68"/>
      <c r="D155" s="66"/>
    </row>
    <row r="156" spans="1:4" x14ac:dyDescent="0.2">
      <c r="A156" s="66"/>
      <c r="B156" s="68"/>
      <c r="C156" s="68"/>
      <c r="D156" s="66"/>
    </row>
    <row r="157" spans="1:4" x14ac:dyDescent="0.2">
      <c r="A157" s="66"/>
      <c r="B157" s="68"/>
      <c r="C157" s="68"/>
      <c r="D157" s="66"/>
    </row>
    <row r="158" spans="1:4" x14ac:dyDescent="0.2">
      <c r="A158" s="66"/>
      <c r="B158" s="68"/>
      <c r="C158" s="68"/>
      <c r="D158" s="66"/>
    </row>
    <row r="159" spans="1:4" x14ac:dyDescent="0.2">
      <c r="A159" s="66"/>
      <c r="B159" s="68"/>
      <c r="C159" s="68"/>
      <c r="D159" s="66"/>
    </row>
    <row r="160" spans="1:4" x14ac:dyDescent="0.2">
      <c r="A160" s="66"/>
      <c r="B160" s="68"/>
      <c r="C160" s="68"/>
      <c r="D160" s="66"/>
    </row>
    <row r="161" spans="1:4" x14ac:dyDescent="0.2">
      <c r="A161" s="66"/>
      <c r="B161" s="68"/>
      <c r="C161" s="68"/>
      <c r="D161" s="66"/>
    </row>
    <row r="162" spans="1:4" x14ac:dyDescent="0.2">
      <c r="A162" s="66"/>
      <c r="B162" s="68"/>
      <c r="C162" s="68"/>
      <c r="D162" s="66"/>
    </row>
    <row r="163" spans="1:4" x14ac:dyDescent="0.2">
      <c r="A163" s="66"/>
      <c r="B163" s="68"/>
      <c r="C163" s="68"/>
      <c r="D163" s="66"/>
    </row>
    <row r="164" spans="1:4" x14ac:dyDescent="0.2">
      <c r="A164" s="66"/>
      <c r="B164" s="68"/>
      <c r="C164" s="68"/>
      <c r="D164" s="66"/>
    </row>
    <row r="165" spans="1:4" x14ac:dyDescent="0.2">
      <c r="A165" s="66"/>
      <c r="B165" s="68"/>
      <c r="C165" s="68"/>
      <c r="D165" s="66"/>
    </row>
    <row r="166" spans="1:4" x14ac:dyDescent="0.2">
      <c r="A166" s="66"/>
      <c r="B166" s="68"/>
      <c r="C166" s="68"/>
      <c r="D166" s="66"/>
    </row>
    <row r="167" spans="1:4" x14ac:dyDescent="0.2">
      <c r="A167" s="66"/>
      <c r="B167" s="68"/>
      <c r="C167" s="68"/>
      <c r="D167" s="66"/>
    </row>
    <row r="168" spans="1:4" x14ac:dyDescent="0.2">
      <c r="A168" s="66"/>
      <c r="B168" s="68"/>
      <c r="C168" s="68"/>
      <c r="D168" s="66"/>
    </row>
    <row r="169" spans="1:4" x14ac:dyDescent="0.2">
      <c r="A169" s="66"/>
      <c r="B169" s="68"/>
      <c r="C169" s="68"/>
      <c r="D169" s="66"/>
    </row>
    <row r="170" spans="1:4" x14ac:dyDescent="0.2">
      <c r="A170" s="66"/>
      <c r="B170" s="68"/>
      <c r="C170" s="68"/>
      <c r="D170" s="66"/>
    </row>
    <row r="171" spans="1:4" x14ac:dyDescent="0.2">
      <c r="A171" s="66"/>
      <c r="B171" s="68"/>
      <c r="C171" s="68"/>
      <c r="D171" s="66"/>
    </row>
    <row r="172" spans="1:4" x14ac:dyDescent="0.2">
      <c r="A172" s="66"/>
      <c r="B172" s="68"/>
      <c r="C172" s="68"/>
      <c r="D172" s="66"/>
    </row>
    <row r="173" spans="1:4" x14ac:dyDescent="0.2">
      <c r="A173" s="66"/>
      <c r="B173" s="68"/>
      <c r="C173" s="68"/>
      <c r="D173" s="66"/>
    </row>
    <row r="174" spans="1:4" x14ac:dyDescent="0.2">
      <c r="A174" s="66"/>
      <c r="B174" s="68"/>
      <c r="C174" s="68"/>
      <c r="D174" s="66"/>
    </row>
    <row r="175" spans="1:4" x14ac:dyDescent="0.2">
      <c r="A175" s="66"/>
      <c r="B175" s="68"/>
      <c r="C175" s="68"/>
      <c r="D175" s="66"/>
    </row>
    <row r="176" spans="1:4" x14ac:dyDescent="0.2">
      <c r="A176" s="66"/>
      <c r="B176" s="68"/>
      <c r="C176" s="68"/>
      <c r="D176" s="66"/>
    </row>
    <row r="177" spans="1:4" x14ac:dyDescent="0.2">
      <c r="A177" s="66"/>
      <c r="B177" s="68"/>
      <c r="C177" s="68"/>
      <c r="D177" s="66"/>
    </row>
    <row r="178" spans="1:4" x14ac:dyDescent="0.2">
      <c r="A178" s="66"/>
      <c r="B178" s="68"/>
      <c r="C178" s="68"/>
      <c r="D178" s="66"/>
    </row>
    <row r="179" spans="1:4" x14ac:dyDescent="0.2">
      <c r="A179" s="66"/>
      <c r="B179" s="68"/>
      <c r="C179" s="68"/>
      <c r="D179" s="66"/>
    </row>
    <row r="180" spans="1:4" x14ac:dyDescent="0.2">
      <c r="A180" s="66"/>
      <c r="B180" s="68"/>
      <c r="C180" s="68"/>
      <c r="D180" s="66"/>
    </row>
    <row r="181" spans="1:4" x14ac:dyDescent="0.2">
      <c r="A181" s="66"/>
      <c r="B181" s="68"/>
      <c r="C181" s="68"/>
      <c r="D181" s="66"/>
    </row>
    <row r="182" spans="1:4" x14ac:dyDescent="0.2">
      <c r="A182" s="66"/>
      <c r="B182" s="68"/>
      <c r="C182" s="68"/>
      <c r="D182" s="66"/>
    </row>
    <row r="183" spans="1:4" x14ac:dyDescent="0.2">
      <c r="A183" s="69"/>
      <c r="B183" s="74"/>
      <c r="C183" s="71"/>
      <c r="D183" s="69"/>
    </row>
    <row r="184" spans="1:4" x14ac:dyDescent="0.2">
      <c r="A184" s="66"/>
      <c r="B184" s="79"/>
      <c r="C184" s="68"/>
      <c r="D184" s="66"/>
    </row>
    <row r="185" spans="1:4" x14ac:dyDescent="0.2">
      <c r="A185" s="66"/>
      <c r="B185" s="79"/>
      <c r="C185" s="68"/>
      <c r="D185" s="66"/>
    </row>
    <row r="186" spans="1:4" x14ac:dyDescent="0.2">
      <c r="A186" s="66"/>
      <c r="B186" s="68"/>
      <c r="C186" s="68"/>
      <c r="D186" s="66"/>
    </row>
    <row r="187" spans="1:4" x14ac:dyDescent="0.2">
      <c r="A187" s="66"/>
      <c r="B187" s="68"/>
      <c r="C187" s="68"/>
      <c r="D187" s="66"/>
    </row>
    <row r="188" spans="1:4" x14ac:dyDescent="0.2">
      <c r="A188" s="66"/>
      <c r="B188" s="68"/>
      <c r="C188" s="68"/>
      <c r="D188" s="66"/>
    </row>
    <row r="189" spans="1:4" x14ac:dyDescent="0.2">
      <c r="A189" s="66"/>
      <c r="B189" s="68"/>
      <c r="C189" s="68"/>
      <c r="D189" s="66"/>
    </row>
    <row r="190" spans="1:4" x14ac:dyDescent="0.2">
      <c r="A190" s="66"/>
      <c r="B190" s="68"/>
      <c r="C190" s="68"/>
      <c r="D190" s="66"/>
    </row>
    <row r="191" spans="1:4" x14ac:dyDescent="0.2">
      <c r="A191" s="66"/>
      <c r="B191" s="68"/>
      <c r="C191" s="68"/>
      <c r="D191" s="66"/>
    </row>
    <row r="192" spans="1:4" x14ac:dyDescent="0.2">
      <c r="A192" s="66"/>
      <c r="B192" s="68"/>
      <c r="C192" s="68"/>
      <c r="D192" s="66"/>
    </row>
    <row r="193" spans="1:4" x14ac:dyDescent="0.2">
      <c r="A193" s="66"/>
      <c r="B193" s="68"/>
      <c r="C193" s="68"/>
      <c r="D193" s="66"/>
    </row>
    <row r="194" spans="1:4" x14ac:dyDescent="0.2">
      <c r="A194" s="69"/>
      <c r="B194" s="77"/>
      <c r="C194" s="71"/>
      <c r="D194" s="69"/>
    </row>
    <row r="195" spans="1:4" x14ac:dyDescent="0.2">
      <c r="A195" s="66"/>
      <c r="B195" s="78"/>
      <c r="C195" s="68"/>
      <c r="D195" s="66"/>
    </row>
    <row r="196" spans="1:4" x14ac:dyDescent="0.2">
      <c r="A196" s="66"/>
      <c r="B196" s="78"/>
      <c r="C196" s="68"/>
      <c r="D196" s="66"/>
    </row>
    <row r="197" spans="1:4" x14ac:dyDescent="0.2">
      <c r="A197" s="69"/>
      <c r="B197" s="71"/>
      <c r="C197" s="71"/>
      <c r="D197" s="69"/>
    </row>
    <row r="198" spans="1:4" x14ac:dyDescent="0.2">
      <c r="A198" s="69"/>
      <c r="B198" s="71"/>
      <c r="C198" s="71"/>
      <c r="D198" s="69"/>
    </row>
    <row r="199" spans="1:4" x14ac:dyDescent="0.2">
      <c r="A199" s="66"/>
      <c r="B199" s="68"/>
      <c r="C199" s="68"/>
      <c r="D199" s="66"/>
    </row>
    <row r="200" spans="1:4" x14ac:dyDescent="0.2">
      <c r="A200" s="66"/>
      <c r="B200" s="68"/>
      <c r="C200" s="68"/>
      <c r="D200" s="66"/>
    </row>
    <row r="201" spans="1:4" x14ac:dyDescent="0.2">
      <c r="A201" s="69"/>
      <c r="B201" s="71"/>
      <c r="C201" s="71"/>
      <c r="D201" s="69"/>
    </row>
    <row r="202" spans="1:4" x14ac:dyDescent="0.2">
      <c r="A202" s="66"/>
      <c r="B202" s="68"/>
      <c r="C202" s="68"/>
      <c r="D202" s="66"/>
    </row>
    <row r="203" spans="1:4" x14ac:dyDescent="0.2">
      <c r="A203" s="66"/>
      <c r="B203" s="68"/>
      <c r="C203" s="68"/>
      <c r="D203" s="66"/>
    </row>
    <row r="204" spans="1:4" x14ac:dyDescent="0.2">
      <c r="A204" s="66"/>
      <c r="B204" s="68"/>
      <c r="C204" s="68"/>
      <c r="D204" s="66"/>
    </row>
    <row r="205" spans="1:4" x14ac:dyDescent="0.2">
      <c r="A205" s="69"/>
      <c r="B205" s="71"/>
      <c r="C205" s="80"/>
      <c r="D205" s="69"/>
    </row>
    <row r="206" spans="1:4" x14ac:dyDescent="0.2">
      <c r="A206" s="69"/>
      <c r="B206" s="71"/>
      <c r="C206" s="71"/>
      <c r="D206" s="69"/>
    </row>
    <row r="207" spans="1:4" x14ac:dyDescent="0.2">
      <c r="A207" s="66"/>
      <c r="B207" s="71"/>
      <c r="C207" s="71"/>
      <c r="D207" s="69"/>
    </row>
    <row r="208" spans="1:4" x14ac:dyDescent="0.2">
      <c r="A208" s="66"/>
      <c r="B208" s="68"/>
      <c r="C208" s="68"/>
      <c r="D208" s="66"/>
    </row>
    <row r="209" spans="1:4" x14ac:dyDescent="0.2">
      <c r="A209" s="66"/>
      <c r="B209" s="68"/>
      <c r="C209" s="68"/>
      <c r="D209" s="66"/>
    </row>
    <row r="210" spans="1:4" x14ac:dyDescent="0.2">
      <c r="A210" s="66"/>
      <c r="B210" s="68"/>
      <c r="C210" s="68"/>
      <c r="D210" s="66"/>
    </row>
    <row r="211" spans="1:4" x14ac:dyDescent="0.2">
      <c r="A211" s="66"/>
      <c r="B211" s="68"/>
      <c r="C211" s="68"/>
      <c r="D211" s="66"/>
    </row>
    <row r="212" spans="1:4" x14ac:dyDescent="0.2">
      <c r="A212" s="69"/>
      <c r="B212" s="77"/>
      <c r="C212" s="71"/>
      <c r="D212" s="69"/>
    </row>
    <row r="213" spans="1:4" x14ac:dyDescent="0.2">
      <c r="A213" s="66"/>
      <c r="B213" s="78"/>
      <c r="C213" s="68"/>
      <c r="D213" s="66"/>
    </row>
    <row r="214" spans="1:4" x14ac:dyDescent="0.2">
      <c r="A214" s="66"/>
      <c r="B214" s="78"/>
      <c r="C214" s="68"/>
      <c r="D214" s="66"/>
    </row>
    <row r="215" spans="1:4" x14ac:dyDescent="0.2">
      <c r="A215" s="69"/>
      <c r="B215" s="71"/>
      <c r="C215" s="71"/>
      <c r="D215" s="69"/>
    </row>
    <row r="216" spans="1:4" x14ac:dyDescent="0.2">
      <c r="A216" s="69"/>
      <c r="B216" s="71"/>
      <c r="C216" s="71"/>
      <c r="D216" s="69"/>
    </row>
    <row r="217" spans="1:4" x14ac:dyDescent="0.2">
      <c r="A217" s="66"/>
      <c r="B217" s="68"/>
      <c r="C217" s="68"/>
      <c r="D217" s="66"/>
    </row>
    <row r="218" spans="1:4" x14ac:dyDescent="0.2">
      <c r="A218" s="66"/>
      <c r="B218" s="68"/>
      <c r="C218" s="68"/>
      <c r="D218" s="66"/>
    </row>
    <row r="219" spans="1:4" x14ac:dyDescent="0.2">
      <c r="A219" s="69"/>
      <c r="B219" s="71"/>
      <c r="C219" s="71"/>
      <c r="D219" s="69"/>
    </row>
    <row r="220" spans="1:4" x14ac:dyDescent="0.2">
      <c r="A220" s="69"/>
      <c r="B220" s="71"/>
      <c r="C220" s="71"/>
      <c r="D220" s="69"/>
    </row>
    <row r="221" spans="1:4" x14ac:dyDescent="0.2">
      <c r="A221" s="66"/>
      <c r="B221" s="68"/>
      <c r="C221" s="68"/>
      <c r="D221" s="66"/>
    </row>
    <row r="222" spans="1:4" x14ac:dyDescent="0.2">
      <c r="A222" s="66"/>
      <c r="B222" s="68"/>
      <c r="C222" s="68"/>
      <c r="D222" s="66"/>
    </row>
    <row r="223" spans="1:4" x14ac:dyDescent="0.2">
      <c r="A223" s="66"/>
      <c r="B223" s="68"/>
      <c r="C223" s="68"/>
      <c r="D223" s="66"/>
    </row>
    <row r="224" spans="1:4" x14ac:dyDescent="0.2">
      <c r="A224" s="66"/>
      <c r="B224" s="68"/>
      <c r="C224" s="68"/>
      <c r="D224" s="66"/>
    </row>
    <row r="225" spans="1:4" x14ac:dyDescent="0.2">
      <c r="A225" s="66"/>
      <c r="B225" s="68"/>
      <c r="C225" s="68"/>
      <c r="D225" s="66"/>
    </row>
    <row r="226" spans="1:4" x14ac:dyDescent="0.2">
      <c r="A226" s="66"/>
      <c r="B226" s="68"/>
      <c r="C226" s="68"/>
      <c r="D226" s="66"/>
    </row>
    <row r="227" spans="1:4" x14ac:dyDescent="0.2">
      <c r="A227" s="69"/>
      <c r="B227" s="71"/>
      <c r="C227" s="71"/>
      <c r="D227" s="69"/>
    </row>
    <row r="228" spans="1:4" x14ac:dyDescent="0.2">
      <c r="A228" s="66"/>
      <c r="B228" s="68"/>
      <c r="C228" s="68"/>
      <c r="D228" s="66"/>
    </row>
    <row r="229" spans="1:4" x14ac:dyDescent="0.2">
      <c r="A229" s="66"/>
      <c r="B229" s="68"/>
      <c r="C229" s="68"/>
      <c r="D229" s="66"/>
    </row>
    <row r="230" spans="1:4" x14ac:dyDescent="0.2">
      <c r="A230" s="66"/>
      <c r="B230" s="68"/>
      <c r="C230" s="68"/>
      <c r="D230" s="66"/>
    </row>
    <row r="231" spans="1:4" x14ac:dyDescent="0.2">
      <c r="A231" s="66"/>
      <c r="B231" s="68"/>
      <c r="C231" s="68"/>
      <c r="D231" s="66"/>
    </row>
    <row r="232" spans="1:4" x14ac:dyDescent="0.2">
      <c r="A232" s="66"/>
      <c r="B232" s="68"/>
      <c r="C232" s="68"/>
      <c r="D232" s="66"/>
    </row>
    <row r="233" spans="1:4" x14ac:dyDescent="0.2">
      <c r="A233" s="66"/>
      <c r="B233" s="68"/>
      <c r="C233" s="68"/>
      <c r="D233" s="66"/>
    </row>
    <row r="234" spans="1:4" x14ac:dyDescent="0.2">
      <c r="A234" s="66"/>
      <c r="B234" s="68"/>
      <c r="C234" s="68"/>
      <c r="D234" s="66"/>
    </row>
    <row r="235" spans="1:4" x14ac:dyDescent="0.2">
      <c r="A235" s="66"/>
      <c r="B235" s="68"/>
      <c r="C235" s="68"/>
      <c r="D235" s="66"/>
    </row>
    <row r="236" spans="1:4" x14ac:dyDescent="0.2">
      <c r="A236" s="66"/>
      <c r="B236" s="68"/>
      <c r="C236" s="68"/>
      <c r="D236" s="66"/>
    </row>
    <row r="237" spans="1:4" x14ac:dyDescent="0.2">
      <c r="A237" s="66"/>
      <c r="B237" s="68"/>
      <c r="C237" s="68"/>
      <c r="D237" s="66"/>
    </row>
    <row r="238" spans="1:4" x14ac:dyDescent="0.2">
      <c r="A238" s="66"/>
      <c r="B238" s="68"/>
      <c r="C238" s="68"/>
      <c r="D238" s="66"/>
    </row>
    <row r="239" spans="1:4" x14ac:dyDescent="0.2">
      <c r="A239" s="66"/>
      <c r="B239" s="68"/>
      <c r="C239" s="68"/>
      <c r="D239" s="66"/>
    </row>
    <row r="240" spans="1:4" x14ac:dyDescent="0.2">
      <c r="A240" s="66"/>
      <c r="B240" s="68"/>
      <c r="C240" s="68"/>
      <c r="D240" s="66"/>
    </row>
    <row r="241" spans="1:4" x14ac:dyDescent="0.2">
      <c r="A241" s="66"/>
      <c r="B241" s="68"/>
      <c r="C241" s="68"/>
      <c r="D241" s="66"/>
    </row>
    <row r="242" spans="1:4" x14ac:dyDescent="0.2">
      <c r="A242" s="66"/>
      <c r="B242" s="68"/>
      <c r="C242" s="68"/>
      <c r="D242" s="66"/>
    </row>
    <row r="243" spans="1:4" x14ac:dyDescent="0.2">
      <c r="A243" s="69"/>
      <c r="B243" s="81"/>
      <c r="C243" s="71"/>
      <c r="D243" s="69"/>
    </row>
    <row r="244" spans="1:4" x14ac:dyDescent="0.2">
      <c r="A244" s="66"/>
      <c r="B244" s="67"/>
      <c r="C244" s="68"/>
      <c r="D244" s="66"/>
    </row>
    <row r="245" spans="1:4" x14ac:dyDescent="0.2">
      <c r="A245" s="69"/>
      <c r="B245" s="71"/>
      <c r="C245" s="71"/>
      <c r="D245" s="69"/>
    </row>
    <row r="246" spans="1:4" x14ac:dyDescent="0.2">
      <c r="A246" s="66"/>
      <c r="B246" s="68"/>
      <c r="C246" s="68"/>
      <c r="D246" s="66"/>
    </row>
    <row r="247" spans="1:4" x14ac:dyDescent="0.2">
      <c r="A247" s="66"/>
      <c r="B247" s="68"/>
      <c r="C247" s="68"/>
      <c r="D247" s="66"/>
    </row>
    <row r="248" spans="1:4" x14ac:dyDescent="0.2">
      <c r="A248" s="66"/>
      <c r="B248" s="68"/>
      <c r="C248" s="68"/>
      <c r="D248" s="66"/>
    </row>
    <row r="249" spans="1:4" x14ac:dyDescent="0.2">
      <c r="A249" s="66"/>
      <c r="B249" s="68"/>
      <c r="C249" s="68"/>
      <c r="D249" s="66"/>
    </row>
    <row r="250" spans="1:4" x14ac:dyDescent="0.2">
      <c r="A250" s="66"/>
      <c r="B250" s="68"/>
      <c r="C250" s="68"/>
      <c r="D250" s="66"/>
    </row>
    <row r="251" spans="1:4" x14ac:dyDescent="0.2">
      <c r="A251" s="66"/>
      <c r="B251" s="68"/>
      <c r="C251" s="68"/>
      <c r="D251" s="66"/>
    </row>
    <row r="252" spans="1:4" x14ac:dyDescent="0.2">
      <c r="A252" s="66"/>
      <c r="B252" s="68"/>
      <c r="C252" s="68"/>
      <c r="D252" s="66"/>
    </row>
    <row r="253" spans="1:4" x14ac:dyDescent="0.2">
      <c r="A253" s="66"/>
      <c r="B253" s="68"/>
      <c r="C253" s="68"/>
      <c r="D253" s="66"/>
    </row>
    <row r="254" spans="1:4" x14ac:dyDescent="0.2">
      <c r="A254" s="66"/>
      <c r="B254" s="68"/>
      <c r="C254" s="68"/>
      <c r="D254" s="66"/>
    </row>
    <row r="255" spans="1:4" x14ac:dyDescent="0.2">
      <c r="A255" s="66"/>
      <c r="B255" s="68"/>
      <c r="C255" s="68"/>
      <c r="D255" s="66"/>
    </row>
    <row r="256" spans="1:4" x14ac:dyDescent="0.2">
      <c r="A256" s="66"/>
      <c r="B256" s="68"/>
      <c r="C256" s="68"/>
      <c r="D256" s="66"/>
    </row>
    <row r="257" spans="1:4" x14ac:dyDescent="0.2">
      <c r="A257" s="66"/>
      <c r="B257" s="68"/>
      <c r="C257" s="68"/>
      <c r="D257" s="66"/>
    </row>
    <row r="258" spans="1:4" x14ac:dyDescent="0.2">
      <c r="A258" s="69"/>
      <c r="B258" s="81"/>
      <c r="C258" s="71"/>
      <c r="D258" s="69"/>
    </row>
    <row r="259" spans="1:4" x14ac:dyDescent="0.2">
      <c r="A259" s="66"/>
      <c r="B259" s="67"/>
      <c r="C259" s="68"/>
      <c r="D259" s="66"/>
    </row>
    <row r="260" spans="1:4" x14ac:dyDescent="0.2">
      <c r="A260" s="66"/>
      <c r="B260" s="67"/>
      <c r="C260" s="68"/>
      <c r="D260" s="66"/>
    </row>
    <row r="261" spans="1:4" x14ac:dyDescent="0.2">
      <c r="A261" s="66"/>
      <c r="B261" s="67"/>
      <c r="C261" s="68"/>
      <c r="D261" s="66"/>
    </row>
    <row r="262" spans="1:4" x14ac:dyDescent="0.2">
      <c r="A262" s="66"/>
      <c r="B262" s="67"/>
      <c r="C262" s="68"/>
      <c r="D262" s="66"/>
    </row>
    <row r="263" spans="1:4" x14ac:dyDescent="0.2">
      <c r="A263" s="69"/>
      <c r="B263" s="81"/>
      <c r="C263" s="69"/>
      <c r="D263" s="69"/>
    </row>
    <row r="264" spans="1:4" x14ac:dyDescent="0.2">
      <c r="A264" s="69"/>
      <c r="B264" s="81"/>
      <c r="C264" s="69"/>
      <c r="D264" s="69"/>
    </row>
    <row r="265" spans="1:4" x14ac:dyDescent="0.2">
      <c r="A265" s="66"/>
      <c r="B265" s="67"/>
      <c r="C265" s="66"/>
      <c r="D265" s="66"/>
    </row>
    <row r="266" spans="1:4" x14ac:dyDescent="0.2">
      <c r="A266" s="66"/>
      <c r="B266" s="67"/>
      <c r="C266" s="68"/>
      <c r="D266" s="66"/>
    </row>
    <row r="267" spans="1:4" x14ac:dyDescent="0.2">
      <c r="A267" s="66"/>
      <c r="B267" s="67"/>
      <c r="C267" s="68"/>
      <c r="D267" s="66"/>
    </row>
    <row r="268" spans="1:4" x14ac:dyDescent="0.2">
      <c r="A268" s="66"/>
      <c r="B268" s="67"/>
      <c r="C268" s="68"/>
      <c r="D268" s="66"/>
    </row>
    <row r="269" spans="1:4" x14ac:dyDescent="0.2">
      <c r="A269" s="66"/>
      <c r="B269" s="67"/>
      <c r="C269" s="68"/>
      <c r="D269" s="66"/>
    </row>
    <row r="270" spans="1:4" x14ac:dyDescent="0.2">
      <c r="A270" s="69"/>
      <c r="B270" s="81"/>
      <c r="C270" s="71"/>
      <c r="D270" s="69"/>
    </row>
    <row r="271" spans="1:4" x14ac:dyDescent="0.2">
      <c r="A271" s="66"/>
      <c r="B271" s="67"/>
      <c r="C271" s="68"/>
      <c r="D271" s="66"/>
    </row>
    <row r="272" spans="1:4" x14ac:dyDescent="0.2">
      <c r="A272" s="66"/>
      <c r="B272" s="67"/>
      <c r="C272" s="68"/>
      <c r="D272" s="66"/>
    </row>
    <row r="273" spans="1:4" x14ac:dyDescent="0.2">
      <c r="A273" s="66"/>
      <c r="B273" s="67"/>
      <c r="C273" s="68"/>
      <c r="D273" s="66"/>
    </row>
    <row r="274" spans="1:4" x14ac:dyDescent="0.2">
      <c r="A274" s="66"/>
      <c r="B274" s="67"/>
      <c r="C274" s="68"/>
      <c r="D274" s="66"/>
    </row>
    <row r="275" spans="1:4" x14ac:dyDescent="0.2">
      <c r="A275" s="66"/>
      <c r="B275" s="67"/>
      <c r="C275" s="68"/>
      <c r="D275" s="66"/>
    </row>
    <row r="276" spans="1:4" x14ac:dyDescent="0.2">
      <c r="A276" s="66"/>
      <c r="B276" s="67"/>
      <c r="C276" s="68"/>
      <c r="D276" s="66"/>
    </row>
    <row r="277" spans="1:4" x14ac:dyDescent="0.2">
      <c r="A277" s="66"/>
      <c r="B277" s="67"/>
      <c r="C277" s="68"/>
      <c r="D277" s="66"/>
    </row>
    <row r="278" spans="1:4" x14ac:dyDescent="0.2">
      <c r="A278" s="66"/>
      <c r="B278" s="67"/>
      <c r="C278" s="68"/>
      <c r="D278" s="66"/>
    </row>
    <row r="279" spans="1:4" x14ac:dyDescent="0.2">
      <c r="A279" s="69"/>
      <c r="B279" s="67"/>
      <c r="C279" s="68"/>
      <c r="D279" s="69"/>
    </row>
  </sheetData>
  <mergeCells count="11">
    <mergeCell ref="E10:F10"/>
    <mergeCell ref="A7:F7"/>
    <mergeCell ref="A2:F2"/>
    <mergeCell ref="A1:F1"/>
    <mergeCell ref="A55:C55"/>
    <mergeCell ref="A4:D4"/>
    <mergeCell ref="A9:C9"/>
    <mergeCell ref="A10:A11"/>
    <mergeCell ref="B10:B11"/>
    <mergeCell ref="C10:C11"/>
    <mergeCell ref="D10:D11"/>
  </mergeCells>
  <pageMargins left="0.78740157480314965" right="0.27559055118110237" top="0.98425196850393704" bottom="0.78740157480314965" header="0.51181102362204722" footer="0.51181102362204722"/>
  <pageSetup paperSize="9" scale="56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54D7B-D180-4558-AEE4-B08D04C25270}">
  <dimension ref="A1:E17"/>
  <sheetViews>
    <sheetView view="pageBreakPreview" zoomScale="140" zoomScaleNormal="100" zoomScaleSheetLayoutView="140" workbookViewId="0">
      <selection sqref="A1:E1"/>
    </sheetView>
  </sheetViews>
  <sheetFormatPr defaultRowHeight="41.25" customHeight="1" x14ac:dyDescent="0.25"/>
  <cols>
    <col min="1" max="1" width="38.5703125" customWidth="1"/>
    <col min="2" max="2" width="25.140625" customWidth="1"/>
    <col min="3" max="3" width="19" customWidth="1"/>
    <col min="4" max="4" width="13.42578125" customWidth="1"/>
    <col min="5" max="5" width="12.42578125" customWidth="1"/>
  </cols>
  <sheetData>
    <row r="1" spans="1:5" ht="58.5" customHeight="1" x14ac:dyDescent="0.25">
      <c r="A1" s="398" t="s">
        <v>352</v>
      </c>
      <c r="B1" s="398"/>
      <c r="C1" s="398"/>
      <c r="D1" s="398"/>
      <c r="E1" s="398"/>
    </row>
    <row r="2" spans="1:5" ht="20.25" customHeight="1" x14ac:dyDescent="0.25">
      <c r="A2" s="399" t="s">
        <v>281</v>
      </c>
      <c r="B2" s="399"/>
      <c r="C2" s="399"/>
      <c r="D2" s="399"/>
      <c r="E2" s="399"/>
    </row>
    <row r="3" spans="1:5" ht="18" customHeight="1" x14ac:dyDescent="0.25">
      <c r="A3" s="183"/>
      <c r="C3" s="183"/>
    </row>
    <row r="4" spans="1:5" ht="44.25" customHeight="1" x14ac:dyDescent="0.25">
      <c r="A4" s="397" t="s">
        <v>364</v>
      </c>
      <c r="B4" s="397"/>
      <c r="C4" s="397"/>
      <c r="D4" s="397"/>
      <c r="E4" s="397"/>
    </row>
    <row r="5" spans="1:5" ht="13.5" customHeight="1" x14ac:dyDescent="0.25">
      <c r="A5" s="184"/>
    </row>
    <row r="6" spans="1:5" ht="41.25" customHeight="1" x14ac:dyDescent="0.25">
      <c r="A6" s="185" t="s">
        <v>215</v>
      </c>
      <c r="B6" s="185" t="s">
        <v>0</v>
      </c>
      <c r="C6" s="185" t="s">
        <v>312</v>
      </c>
      <c r="D6" s="262">
        <v>2027</v>
      </c>
      <c r="E6" s="262">
        <v>2028</v>
      </c>
    </row>
    <row r="7" spans="1:5" ht="47.25" customHeight="1" x14ac:dyDescent="0.25">
      <c r="A7" s="186" t="s">
        <v>216</v>
      </c>
      <c r="B7" s="187" t="s">
        <v>217</v>
      </c>
      <c r="C7" s="212">
        <f>C8</f>
        <v>15799.999999999971</v>
      </c>
      <c r="D7" s="212">
        <f t="shared" ref="D7:E7" si="0">D8</f>
        <v>0</v>
      </c>
      <c r="E7" s="212">
        <f t="shared" si="0"/>
        <v>0</v>
      </c>
    </row>
    <row r="8" spans="1:5" ht="41.25" customHeight="1" x14ac:dyDescent="0.25">
      <c r="A8" s="186" t="s">
        <v>218</v>
      </c>
      <c r="B8" s="187" t="s">
        <v>219</v>
      </c>
      <c r="C8" s="212">
        <f>C9+C13</f>
        <v>15799.999999999971</v>
      </c>
      <c r="D8" s="212">
        <f t="shared" ref="D8:E8" si="1">D9+D13</f>
        <v>0</v>
      </c>
      <c r="E8" s="212">
        <f t="shared" si="1"/>
        <v>0</v>
      </c>
    </row>
    <row r="9" spans="1:5" ht="41.25" customHeight="1" x14ac:dyDescent="0.25">
      <c r="A9" s="188" t="s">
        <v>220</v>
      </c>
      <c r="B9" s="189" t="s">
        <v>221</v>
      </c>
      <c r="C9" s="213">
        <f>C10</f>
        <v>-153076.20000000001</v>
      </c>
      <c r="D9" s="213">
        <f t="shared" ref="D9:E11" si="2">D10</f>
        <v>-134920.80000000002</v>
      </c>
      <c r="E9" s="213">
        <f t="shared" si="2"/>
        <v>-126273.49999999999</v>
      </c>
    </row>
    <row r="10" spans="1:5" ht="41.25" customHeight="1" x14ac:dyDescent="0.25">
      <c r="A10" s="186" t="s">
        <v>222</v>
      </c>
      <c r="B10" s="187" t="s">
        <v>223</v>
      </c>
      <c r="C10" s="212">
        <f>C11</f>
        <v>-153076.20000000001</v>
      </c>
      <c r="D10" s="212">
        <f t="shared" si="2"/>
        <v>-134920.80000000002</v>
      </c>
      <c r="E10" s="212">
        <f t="shared" si="2"/>
        <v>-126273.49999999999</v>
      </c>
    </row>
    <row r="11" spans="1:5" ht="41.25" customHeight="1" x14ac:dyDescent="0.25">
      <c r="A11" s="186" t="s">
        <v>224</v>
      </c>
      <c r="B11" s="187" t="s">
        <v>225</v>
      </c>
      <c r="C11" s="212">
        <f>C12</f>
        <v>-153076.20000000001</v>
      </c>
      <c r="D11" s="212">
        <f t="shared" si="2"/>
        <v>-134920.80000000002</v>
      </c>
      <c r="E11" s="212">
        <f t="shared" si="2"/>
        <v>-126273.49999999999</v>
      </c>
    </row>
    <row r="12" spans="1:5" ht="80.25" customHeight="1" x14ac:dyDescent="0.25">
      <c r="A12" s="186" t="s">
        <v>226</v>
      </c>
      <c r="B12" s="187" t="s">
        <v>227</v>
      </c>
      <c r="C12" s="212">
        <f>-'Прилож.1 ДОХОДОВ 2026'!D49</f>
        <v>-153076.20000000001</v>
      </c>
      <c r="D12" s="212">
        <f>-'Прилож.1 ДОХОДОВ 2026'!E49</f>
        <v>-134920.80000000002</v>
      </c>
      <c r="E12" s="212">
        <f>-'Прилож.1 ДОХОДОВ 2026'!F49</f>
        <v>-126273.49999999999</v>
      </c>
    </row>
    <row r="13" spans="1:5" ht="36.75" customHeight="1" x14ac:dyDescent="0.25">
      <c r="A13" s="188" t="s">
        <v>228</v>
      </c>
      <c r="B13" s="189" t="s">
        <v>229</v>
      </c>
      <c r="C13" s="213">
        <f>C14</f>
        <v>168876.19999999998</v>
      </c>
      <c r="D13" s="213">
        <f t="shared" ref="D13:E13" si="3">D14</f>
        <v>134920.79999999999</v>
      </c>
      <c r="E13" s="213">
        <f t="shared" si="3"/>
        <v>126273.50000000001</v>
      </c>
    </row>
    <row r="14" spans="1:5" ht="34.5" customHeight="1" x14ac:dyDescent="0.25">
      <c r="A14" s="186" t="s">
        <v>230</v>
      </c>
      <c r="B14" s="187" t="s">
        <v>231</v>
      </c>
      <c r="C14" s="212">
        <f>C15</f>
        <v>168876.19999999998</v>
      </c>
      <c r="D14" s="212">
        <f t="shared" ref="D14:E14" si="4">D15</f>
        <v>134920.79999999999</v>
      </c>
      <c r="E14" s="212">
        <f t="shared" si="4"/>
        <v>126273.50000000001</v>
      </c>
    </row>
    <row r="15" spans="1:5" ht="41.25" customHeight="1" x14ac:dyDescent="0.25">
      <c r="A15" s="186" t="s">
        <v>232</v>
      </c>
      <c r="B15" s="187" t="s">
        <v>233</v>
      </c>
      <c r="C15" s="212">
        <f>C16</f>
        <v>168876.19999999998</v>
      </c>
      <c r="D15" s="212">
        <f t="shared" ref="D15:E15" si="5">D16</f>
        <v>134920.79999999999</v>
      </c>
      <c r="E15" s="212">
        <f t="shared" si="5"/>
        <v>126273.50000000001</v>
      </c>
    </row>
    <row r="16" spans="1:5" ht="78.75" customHeight="1" x14ac:dyDescent="0.25">
      <c r="A16" s="186" t="s">
        <v>234</v>
      </c>
      <c r="B16" s="187" t="s">
        <v>235</v>
      </c>
      <c r="C16" s="212">
        <f>'Прилож 2 функц '!E193</f>
        <v>168876.19999999998</v>
      </c>
      <c r="D16" s="261">
        <f>'Прилож 2 функц '!F193</f>
        <v>134920.79999999999</v>
      </c>
      <c r="E16" s="261">
        <f>'Прилож 2 функц '!G193</f>
        <v>126273.50000000001</v>
      </c>
    </row>
    <row r="17" spans="1:5" ht="16.5" customHeight="1" x14ac:dyDescent="0.25">
      <c r="A17" s="390" t="s">
        <v>236</v>
      </c>
      <c r="B17" s="390"/>
      <c r="C17" s="213">
        <f>C7</f>
        <v>15799.999999999971</v>
      </c>
      <c r="D17" s="213">
        <f t="shared" ref="D17:E17" si="6">D7</f>
        <v>0</v>
      </c>
      <c r="E17" s="213">
        <f t="shared" si="6"/>
        <v>0</v>
      </c>
    </row>
  </sheetData>
  <mergeCells count="4">
    <mergeCell ref="A17:B17"/>
    <mergeCell ref="A4:E4"/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D9DC4-9C1E-446C-9739-259056DAE2BE}">
  <sheetPr>
    <tabColor theme="5" tint="0.59999389629810485"/>
  </sheetPr>
  <dimension ref="A1:V295"/>
  <sheetViews>
    <sheetView view="pageBreakPreview" topLeftCell="A119" zoomScale="93" zoomScaleNormal="120" zoomScaleSheetLayoutView="93" workbookViewId="0">
      <selection activeCell="E128" sqref="E128"/>
    </sheetView>
  </sheetViews>
  <sheetFormatPr defaultColWidth="96.85546875" defaultRowHeight="12.75" x14ac:dyDescent="0.2"/>
  <cols>
    <col min="1" max="1" width="78.28515625" style="82" customWidth="1"/>
    <col min="2" max="2" width="12.28515625" style="82" customWidth="1"/>
    <col min="3" max="3" width="16" style="82" customWidth="1"/>
    <col min="4" max="4" width="13.140625" style="82" customWidth="1"/>
    <col min="5" max="5" width="20.85546875" style="82" customWidth="1"/>
    <col min="6" max="6" width="16.28515625" style="82" customWidth="1"/>
    <col min="7" max="7" width="18.7109375" style="82" customWidth="1"/>
    <col min="8" max="8" width="12.140625" style="170" customWidth="1"/>
    <col min="9" max="9" width="12.5703125" style="170" customWidth="1"/>
    <col min="10" max="10" width="12.140625" style="170" customWidth="1"/>
    <col min="11" max="11" width="12.28515625" style="82" customWidth="1"/>
    <col min="12" max="12" width="17.7109375" style="82" customWidth="1"/>
    <col min="13" max="14" width="15.42578125" style="82" customWidth="1"/>
    <col min="15" max="15" width="15.140625" style="82" customWidth="1"/>
    <col min="16" max="17" width="9.140625" style="82" customWidth="1"/>
    <col min="18" max="18" width="26.28515625" style="82" customWidth="1"/>
    <col min="19" max="19" width="24.28515625" style="82" customWidth="1"/>
    <col min="20" max="250" width="9.140625" style="82" customWidth="1"/>
    <col min="251" max="16384" width="96.85546875" style="82"/>
  </cols>
  <sheetData>
    <row r="1" spans="1:19" ht="18.75" x14ac:dyDescent="0.3">
      <c r="A1" s="400" t="s">
        <v>334</v>
      </c>
      <c r="B1" s="400"/>
      <c r="C1" s="400"/>
      <c r="D1" s="400"/>
      <c r="E1" s="400"/>
      <c r="F1" s="295"/>
      <c r="G1" s="295"/>
    </row>
    <row r="2" spans="1:19" ht="19.5" customHeight="1" x14ac:dyDescent="0.3">
      <c r="A2" s="400" t="s">
        <v>191</v>
      </c>
      <c r="B2" s="400"/>
      <c r="C2" s="400"/>
      <c r="D2" s="400"/>
      <c r="E2" s="400"/>
      <c r="F2" s="296"/>
      <c r="G2" s="296"/>
    </row>
    <row r="3" spans="1:19" ht="21" customHeight="1" x14ac:dyDescent="0.3">
      <c r="A3" s="377"/>
      <c r="B3" s="377"/>
      <c r="C3" s="377"/>
      <c r="D3" s="377"/>
      <c r="E3" s="377"/>
      <c r="F3" s="293"/>
      <c r="G3" s="293"/>
    </row>
    <row r="4" spans="1:19" ht="40.5" customHeight="1" x14ac:dyDescent="0.3">
      <c r="A4" s="401" t="s">
        <v>335</v>
      </c>
      <c r="B4" s="401"/>
      <c r="C4" s="401"/>
      <c r="D4" s="401"/>
      <c r="E4" s="401"/>
      <c r="F4" s="297"/>
      <c r="G4" s="297"/>
    </row>
    <row r="5" spans="1:19" ht="39" customHeight="1" x14ac:dyDescent="0.3">
      <c r="A5" s="402"/>
      <c r="B5" s="402"/>
      <c r="C5" s="402"/>
      <c r="D5" s="402"/>
      <c r="E5" s="402"/>
      <c r="F5" s="298"/>
      <c r="G5" s="298"/>
    </row>
    <row r="6" spans="1:19" ht="36" customHeight="1" x14ac:dyDescent="0.3">
      <c r="A6" s="403" t="s">
        <v>329</v>
      </c>
      <c r="B6" s="403"/>
      <c r="C6" s="403"/>
      <c r="D6" s="403"/>
      <c r="E6" s="403"/>
      <c r="F6" s="167"/>
      <c r="G6" s="167"/>
    </row>
    <row r="7" spans="1:19" ht="21.75" customHeight="1" x14ac:dyDescent="0.3">
      <c r="A7" s="167"/>
      <c r="B7" s="167"/>
      <c r="C7" s="167"/>
      <c r="D7" s="167"/>
      <c r="E7" s="167"/>
      <c r="F7" s="167"/>
      <c r="G7" s="167"/>
      <c r="S7" s="170"/>
    </row>
    <row r="8" spans="1:19" ht="15.75" x14ac:dyDescent="0.2">
      <c r="A8" s="404" t="s">
        <v>3</v>
      </c>
      <c r="B8" s="406" t="s">
        <v>4</v>
      </c>
      <c r="C8" s="406" t="s">
        <v>5</v>
      </c>
      <c r="D8" s="406" t="s">
        <v>193</v>
      </c>
      <c r="E8" s="409" t="s">
        <v>336</v>
      </c>
      <c r="F8" s="389" t="s">
        <v>337</v>
      </c>
      <c r="G8" s="389"/>
      <c r="S8" s="170"/>
    </row>
    <row r="9" spans="1:19" ht="84.75" customHeight="1" x14ac:dyDescent="0.2">
      <c r="A9" s="405"/>
      <c r="B9" s="407"/>
      <c r="C9" s="408"/>
      <c r="D9" s="408"/>
      <c r="E9" s="410"/>
      <c r="F9" s="299">
        <v>2027</v>
      </c>
      <c r="G9" s="299">
        <v>2028</v>
      </c>
      <c r="S9" s="170"/>
    </row>
    <row r="10" spans="1:19" ht="101.25" x14ac:dyDescent="0.3">
      <c r="A10" s="149" t="s">
        <v>185</v>
      </c>
      <c r="B10" s="168"/>
      <c r="C10" s="83"/>
      <c r="D10" s="84"/>
      <c r="E10" s="277">
        <f>E11</f>
        <v>13408.500000000002</v>
      </c>
      <c r="F10" s="277">
        <f>F11</f>
        <v>12379.800000000003</v>
      </c>
      <c r="G10" s="277">
        <f>G11</f>
        <v>13179.500000000002</v>
      </c>
      <c r="H10" s="82"/>
      <c r="I10" s="82"/>
      <c r="J10" s="82"/>
    </row>
    <row r="11" spans="1:19" ht="18.75" x14ac:dyDescent="0.3">
      <c r="A11" s="87" t="s">
        <v>194</v>
      </c>
      <c r="B11" s="88" t="s">
        <v>135</v>
      </c>
      <c r="C11" s="89"/>
      <c r="D11" s="84"/>
      <c r="E11" s="277">
        <f>E12+E18+E37</f>
        <v>13408.500000000002</v>
      </c>
      <c r="F11" s="277">
        <f>F12+F18+F37</f>
        <v>12379.800000000003</v>
      </c>
      <c r="G11" s="277">
        <f>G12+G18+G37</f>
        <v>13179.500000000002</v>
      </c>
      <c r="H11" s="86"/>
      <c r="I11" s="86"/>
      <c r="J11" s="82"/>
      <c r="K11" s="86"/>
      <c r="M11" s="86"/>
      <c r="N11" s="86"/>
      <c r="O11" s="86"/>
    </row>
    <row r="12" spans="1:19" ht="37.5" x14ac:dyDescent="0.3">
      <c r="A12" s="29" t="s">
        <v>8</v>
      </c>
      <c r="B12" s="90" t="s">
        <v>11</v>
      </c>
      <c r="C12" s="91"/>
      <c r="D12" s="62"/>
      <c r="E12" s="277">
        <f>E13</f>
        <v>3911.5</v>
      </c>
      <c r="F12" s="277">
        <f t="shared" ref="F12:G14" si="0">F13</f>
        <v>3437.8</v>
      </c>
      <c r="G12" s="277">
        <f t="shared" si="0"/>
        <v>3578.1</v>
      </c>
      <c r="H12" s="82"/>
      <c r="I12" s="86"/>
      <c r="J12" s="82"/>
    </row>
    <row r="13" spans="1:19" ht="18.75" x14ac:dyDescent="0.3">
      <c r="A13" s="92" t="s">
        <v>10</v>
      </c>
      <c r="B13" s="32" t="s">
        <v>11</v>
      </c>
      <c r="C13" s="32" t="s">
        <v>12</v>
      </c>
      <c r="D13" s="62"/>
      <c r="E13" s="300">
        <f>E14</f>
        <v>3911.5</v>
      </c>
      <c r="F13" s="300">
        <f t="shared" si="0"/>
        <v>3437.8</v>
      </c>
      <c r="G13" s="300">
        <f t="shared" si="0"/>
        <v>3578.1</v>
      </c>
      <c r="H13" s="86"/>
      <c r="I13" s="86"/>
      <c r="J13" s="82"/>
      <c r="K13" s="86"/>
      <c r="S13" s="170"/>
    </row>
    <row r="14" spans="1:19" ht="93.75" x14ac:dyDescent="0.3">
      <c r="A14" s="12" t="s">
        <v>13</v>
      </c>
      <c r="B14" s="32" t="s">
        <v>11</v>
      </c>
      <c r="C14" s="32" t="s">
        <v>12</v>
      </c>
      <c r="D14" s="109">
        <v>100</v>
      </c>
      <c r="E14" s="277">
        <f>E15</f>
        <v>3911.5</v>
      </c>
      <c r="F14" s="277">
        <f t="shared" si="0"/>
        <v>3437.8</v>
      </c>
      <c r="G14" s="277">
        <f t="shared" si="0"/>
        <v>3578.1</v>
      </c>
      <c r="H14" s="82"/>
      <c r="I14" s="86"/>
      <c r="J14" s="82"/>
      <c r="L14" s="301" t="s">
        <v>338</v>
      </c>
      <c r="M14" s="301" t="s">
        <v>339</v>
      </c>
      <c r="N14" s="301"/>
      <c r="O14" s="301"/>
    </row>
    <row r="15" spans="1:19" ht="37.5" x14ac:dyDescent="0.3">
      <c r="A15" s="11" t="s">
        <v>14</v>
      </c>
      <c r="B15" s="39" t="s">
        <v>11</v>
      </c>
      <c r="C15" s="39" t="s">
        <v>12</v>
      </c>
      <c r="D15" s="40">
        <v>120</v>
      </c>
      <c r="E15" s="274">
        <f>E16+E17</f>
        <v>3911.5</v>
      </c>
      <c r="F15" s="274">
        <f>F16+F17</f>
        <v>3437.8</v>
      </c>
      <c r="G15" s="274">
        <f>G16+G17</f>
        <v>3578.1</v>
      </c>
      <c r="H15" s="96"/>
      <c r="I15" s="302"/>
      <c r="J15" s="303"/>
      <c r="K15" s="304" t="s">
        <v>340</v>
      </c>
      <c r="L15" s="305">
        <f>(E15+E25+E51+E64)</f>
        <v>33057.799999999996</v>
      </c>
      <c r="M15" s="305">
        <v>36304.9</v>
      </c>
      <c r="N15" s="305">
        <f>M15-L15</f>
        <v>3247.1000000000058</v>
      </c>
      <c r="O15" s="306"/>
    </row>
    <row r="16" spans="1:19" ht="18.75" x14ac:dyDescent="0.3">
      <c r="A16" s="161" t="s">
        <v>195</v>
      </c>
      <c r="B16" s="99" t="s">
        <v>11</v>
      </c>
      <c r="C16" s="39" t="s">
        <v>12</v>
      </c>
      <c r="D16" s="40">
        <v>121</v>
      </c>
      <c r="E16" s="274">
        <f>'[4]БР_МС 2026'!F18</f>
        <v>3004.2</v>
      </c>
      <c r="F16" s="43">
        <f>'[4]БР_МС 2026'!G16</f>
        <v>2640.4</v>
      </c>
      <c r="G16" s="43">
        <f>'[4]БР_МС 2026'!H16</f>
        <v>2748.1</v>
      </c>
      <c r="H16" s="170">
        <f>'[4]БР_МС 2026'!F17</f>
        <v>3004.2</v>
      </c>
      <c r="I16" s="170">
        <f>'[4]БР_МС 2026'!G17</f>
        <v>2640.4</v>
      </c>
      <c r="J16" s="170">
        <f>'[4]БР_МС 2026'!H17</f>
        <v>2748.1</v>
      </c>
      <c r="K16" s="304" t="s">
        <v>341</v>
      </c>
      <c r="L16" s="305">
        <f>(E28+E32+E20+E54+E57)</f>
        <v>5738.0999999999995</v>
      </c>
      <c r="M16" s="305">
        <v>7088</v>
      </c>
      <c r="N16" s="305">
        <f>M16-L16</f>
        <v>1349.9000000000005</v>
      </c>
      <c r="O16" s="306"/>
    </row>
    <row r="17" spans="1:19" ht="56.25" x14ac:dyDescent="0.3">
      <c r="A17" s="11" t="s">
        <v>196</v>
      </c>
      <c r="B17" s="99" t="s">
        <v>11</v>
      </c>
      <c r="C17" s="39" t="s">
        <v>12</v>
      </c>
      <c r="D17" s="40">
        <v>129</v>
      </c>
      <c r="E17" s="274">
        <f>'[4]БР_МС 2026'!F23</f>
        <v>907.3</v>
      </c>
      <c r="F17" s="43">
        <f>'[4]БР_МС 2026'!G21</f>
        <v>797.4</v>
      </c>
      <c r="G17" s="43">
        <f>'[4]БР_МС 2026'!H21</f>
        <v>830</v>
      </c>
      <c r="H17" s="170">
        <f>'[4]БР_МС 2026'!F22</f>
        <v>907.3</v>
      </c>
      <c r="I17" s="170">
        <f>'[4]БР_МС 2026'!G22</f>
        <v>797.4</v>
      </c>
      <c r="J17" s="170">
        <f>'[4]БР_МС 2026'!H22</f>
        <v>830</v>
      </c>
      <c r="K17" s="304"/>
      <c r="L17" s="305"/>
      <c r="M17" s="305">
        <f>M15+M16</f>
        <v>43392.9</v>
      </c>
      <c r="N17" s="305"/>
      <c r="O17" s="306"/>
    </row>
    <row r="18" spans="1:19" s="96" customFormat="1" ht="56.25" x14ac:dyDescent="0.3">
      <c r="A18" s="12" t="s">
        <v>16</v>
      </c>
      <c r="B18" s="93" t="s">
        <v>17</v>
      </c>
      <c r="C18" s="93"/>
      <c r="D18" s="94"/>
      <c r="E18" s="307">
        <f>E19+E23</f>
        <v>9269.0000000000018</v>
      </c>
      <c r="F18" s="307">
        <f>F19+F23</f>
        <v>8714.0000000000018</v>
      </c>
      <c r="G18" s="307">
        <f>G19+G23</f>
        <v>9373.4000000000015</v>
      </c>
      <c r="H18" s="169"/>
    </row>
    <row r="19" spans="1:19" ht="37.5" x14ac:dyDescent="0.3">
      <c r="A19" s="151" t="s">
        <v>18</v>
      </c>
      <c r="B19" s="103" t="s">
        <v>17</v>
      </c>
      <c r="C19" s="91" t="s">
        <v>19</v>
      </c>
      <c r="D19" s="62"/>
      <c r="E19" s="300">
        <f t="shared" ref="E19:G21" si="1">E20</f>
        <v>397.7</v>
      </c>
      <c r="F19" s="300">
        <f t="shared" si="1"/>
        <v>414.2</v>
      </c>
      <c r="G19" s="300">
        <f t="shared" si="1"/>
        <v>431.1</v>
      </c>
      <c r="H19" s="169"/>
      <c r="I19" s="82"/>
      <c r="J19" s="82"/>
      <c r="S19" s="170"/>
    </row>
    <row r="20" spans="1:19" ht="75" x14ac:dyDescent="0.3">
      <c r="A20" s="56" t="s">
        <v>13</v>
      </c>
      <c r="B20" s="101" t="s">
        <v>17</v>
      </c>
      <c r="C20" s="99" t="s">
        <v>19</v>
      </c>
      <c r="D20" s="102">
        <v>100</v>
      </c>
      <c r="E20" s="274">
        <f t="shared" si="1"/>
        <v>397.7</v>
      </c>
      <c r="F20" s="274">
        <f t="shared" si="1"/>
        <v>414.2</v>
      </c>
      <c r="G20" s="274">
        <f t="shared" si="1"/>
        <v>431.1</v>
      </c>
      <c r="H20" s="169"/>
      <c r="I20" s="82"/>
      <c r="J20" s="82"/>
    </row>
    <row r="21" spans="1:19" ht="37.5" x14ac:dyDescent="0.3">
      <c r="A21" s="11" t="s">
        <v>14</v>
      </c>
      <c r="B21" s="101" t="s">
        <v>17</v>
      </c>
      <c r="C21" s="99" t="s">
        <v>19</v>
      </c>
      <c r="D21" s="40">
        <v>120</v>
      </c>
      <c r="E21" s="274">
        <f t="shared" si="1"/>
        <v>397.7</v>
      </c>
      <c r="F21" s="274">
        <f t="shared" si="1"/>
        <v>414.2</v>
      </c>
      <c r="G21" s="274">
        <f t="shared" si="1"/>
        <v>431.1</v>
      </c>
      <c r="H21" s="169"/>
      <c r="I21" s="82"/>
      <c r="J21" s="82"/>
    </row>
    <row r="22" spans="1:19" ht="42.75" customHeight="1" x14ac:dyDescent="0.3">
      <c r="A22" s="11" t="s">
        <v>342</v>
      </c>
      <c r="B22" s="101" t="s">
        <v>17</v>
      </c>
      <c r="C22" s="99" t="s">
        <v>19</v>
      </c>
      <c r="D22" s="40">
        <v>123</v>
      </c>
      <c r="E22" s="274">
        <f>'[4]БР_МС 2026'!F28</f>
        <v>397.7</v>
      </c>
      <c r="F22" s="43">
        <f>'[4]БР_МС 2026'!G28</f>
        <v>414.2</v>
      </c>
      <c r="G22" s="43">
        <f>'[4]БР_МС 2026'!H28</f>
        <v>431.1</v>
      </c>
      <c r="H22" s="169">
        <f>'[4]БР_МС 2026'!F27</f>
        <v>397.7</v>
      </c>
      <c r="I22" s="170">
        <f>'[4]БР_МС 2026'!G27</f>
        <v>414.2</v>
      </c>
      <c r="J22" s="170">
        <f>'[4]БР_МС 2026'!H27</f>
        <v>431.1</v>
      </c>
    </row>
    <row r="23" spans="1:19" ht="36.75" customHeight="1" x14ac:dyDescent="0.3">
      <c r="A23" s="22" t="s">
        <v>20</v>
      </c>
      <c r="B23" s="32" t="s">
        <v>17</v>
      </c>
      <c r="C23" s="32" t="s">
        <v>21</v>
      </c>
      <c r="D23" s="62"/>
      <c r="E23" s="300">
        <f>E24+E28+E32</f>
        <v>8871.3000000000011</v>
      </c>
      <c r="F23" s="300">
        <f>F24+F28+F32</f>
        <v>8299.8000000000011</v>
      </c>
      <c r="G23" s="300">
        <f>G24+G28+G32</f>
        <v>8942.3000000000011</v>
      </c>
      <c r="H23" s="169"/>
      <c r="I23" s="82"/>
      <c r="J23" s="82"/>
      <c r="S23" s="170"/>
    </row>
    <row r="24" spans="1:19" ht="93.75" x14ac:dyDescent="0.3">
      <c r="A24" s="29" t="s">
        <v>13</v>
      </c>
      <c r="B24" s="107" t="s">
        <v>17</v>
      </c>
      <c r="C24" s="32" t="s">
        <v>21</v>
      </c>
      <c r="D24" s="109">
        <v>100</v>
      </c>
      <c r="E24" s="277">
        <f>E25</f>
        <v>5094.1000000000004</v>
      </c>
      <c r="F24" s="277">
        <f>F25</f>
        <v>4752.2</v>
      </c>
      <c r="G24" s="277">
        <f>G25</f>
        <v>4946</v>
      </c>
      <c r="H24" s="82"/>
      <c r="I24" s="82"/>
      <c r="J24" s="82"/>
    </row>
    <row r="25" spans="1:19" ht="37.5" x14ac:dyDescent="0.3">
      <c r="A25" s="11" t="s">
        <v>14</v>
      </c>
      <c r="B25" s="101" t="s">
        <v>17</v>
      </c>
      <c r="C25" s="39" t="s">
        <v>21</v>
      </c>
      <c r="D25" s="40">
        <v>120</v>
      </c>
      <c r="E25" s="274">
        <f>E26+E27</f>
        <v>5094.1000000000004</v>
      </c>
      <c r="F25" s="274">
        <f>F26+F27</f>
        <v>4752.2</v>
      </c>
      <c r="G25" s="274">
        <f>G26+G27</f>
        <v>4946</v>
      </c>
      <c r="H25" s="82"/>
      <c r="I25" s="82"/>
      <c r="J25" s="82"/>
    </row>
    <row r="26" spans="1:19" ht="18.75" x14ac:dyDescent="0.3">
      <c r="A26" s="161" t="s">
        <v>195</v>
      </c>
      <c r="B26" s="101" t="s">
        <v>17</v>
      </c>
      <c r="C26" s="39" t="s">
        <v>21</v>
      </c>
      <c r="D26" s="40">
        <v>121</v>
      </c>
      <c r="E26" s="274">
        <f>'[4]БР_МС 2026'!F34</f>
        <v>3912.5</v>
      </c>
      <c r="F26" s="43">
        <f>'[4]БР_МС 2026'!G35</f>
        <v>3649.9</v>
      </c>
      <c r="G26" s="43">
        <f>'[4]БР_МС 2026'!H35</f>
        <v>3798.8</v>
      </c>
      <c r="H26" s="170">
        <f>'[4]БР_МС 2026'!F35</f>
        <v>3912.5</v>
      </c>
      <c r="I26" s="170">
        <f>'[4]БР_МС 2026'!G35</f>
        <v>3649.9</v>
      </c>
      <c r="J26" s="170">
        <f>'[4]БР_МС 2026'!H35</f>
        <v>3798.8</v>
      </c>
    </row>
    <row r="27" spans="1:19" ht="56.25" x14ac:dyDescent="0.3">
      <c r="A27" s="11" t="s">
        <v>196</v>
      </c>
      <c r="B27" s="101" t="s">
        <v>17</v>
      </c>
      <c r="C27" s="39" t="s">
        <v>21</v>
      </c>
      <c r="D27" s="40">
        <v>129</v>
      </c>
      <c r="E27" s="274">
        <f>'[4]БР_МС 2026'!F39</f>
        <v>1181.5999999999999</v>
      </c>
      <c r="F27" s="43">
        <f>'[4]БР_МС 2026'!G40</f>
        <v>1102.3</v>
      </c>
      <c r="G27" s="43">
        <f>'[4]БР_МС 2026'!H40</f>
        <v>1147.2</v>
      </c>
      <c r="H27" s="170">
        <f>'[4]БР_МС 2026'!F40</f>
        <v>1181.5999999999999</v>
      </c>
      <c r="I27" s="170">
        <f>'[4]БР_МС 2026'!G40</f>
        <v>1102.3</v>
      </c>
      <c r="J27" s="170">
        <f>'[4]БР_МС 2026'!H40</f>
        <v>1147.2</v>
      </c>
    </row>
    <row r="28" spans="1:19" ht="37.5" x14ac:dyDescent="0.3">
      <c r="A28" s="11" t="s">
        <v>22</v>
      </c>
      <c r="B28" s="101" t="s">
        <v>17</v>
      </c>
      <c r="C28" s="39" t="s">
        <v>21</v>
      </c>
      <c r="D28" s="40">
        <v>200</v>
      </c>
      <c r="E28" s="274">
        <f>E29</f>
        <v>3768.1</v>
      </c>
      <c r="F28" s="274">
        <f>F29</f>
        <v>3538.5</v>
      </c>
      <c r="G28" s="274">
        <f>G29</f>
        <v>3987.2</v>
      </c>
      <c r="H28" s="86"/>
      <c r="I28" s="82"/>
      <c r="J28" s="82"/>
    </row>
    <row r="29" spans="1:19" ht="37.5" x14ac:dyDescent="0.3">
      <c r="A29" s="11" t="s">
        <v>23</v>
      </c>
      <c r="B29" s="101" t="s">
        <v>17</v>
      </c>
      <c r="C29" s="39" t="s">
        <v>21</v>
      </c>
      <c r="D29" s="40">
        <v>240</v>
      </c>
      <c r="E29" s="278">
        <f>E30+E31</f>
        <v>3768.1</v>
      </c>
      <c r="F29" s="278">
        <f>F30+F31</f>
        <v>3538.5</v>
      </c>
      <c r="G29" s="278">
        <f>G30+G31</f>
        <v>3987.2</v>
      </c>
      <c r="H29" s="86"/>
      <c r="I29" s="82"/>
      <c r="J29" s="82"/>
    </row>
    <row r="30" spans="1:19" ht="18.75" x14ac:dyDescent="0.3">
      <c r="A30" s="11" t="s">
        <v>198</v>
      </c>
      <c r="B30" s="101" t="s">
        <v>17</v>
      </c>
      <c r="C30" s="39" t="s">
        <v>21</v>
      </c>
      <c r="D30" s="40">
        <v>244</v>
      </c>
      <c r="E30" s="278">
        <f>'[4]БР_МС 2026'!F44</f>
        <v>3611.5</v>
      </c>
      <c r="F30" s="278">
        <v>3375.4</v>
      </c>
      <c r="G30" s="278">
        <v>3817.5</v>
      </c>
      <c r="H30" s="170">
        <f>'[4]БР_МС 2026'!F44</f>
        <v>3611.5</v>
      </c>
      <c r="I30" s="170">
        <f>'[4]БР_МС 2026'!G44</f>
        <v>3375.3999999999996</v>
      </c>
      <c r="J30" s="170">
        <f>'[4]БР_МС 2026'!H44</f>
        <v>3817.5</v>
      </c>
    </row>
    <row r="31" spans="1:19" ht="18.75" x14ac:dyDescent="0.3">
      <c r="A31" s="11" t="s">
        <v>199</v>
      </c>
      <c r="B31" s="101" t="s">
        <v>17</v>
      </c>
      <c r="C31" s="39" t="s">
        <v>21</v>
      </c>
      <c r="D31" s="40">
        <v>247</v>
      </c>
      <c r="E31" s="278">
        <f>'[4]БР_МС 2026'!F59</f>
        <v>156.6</v>
      </c>
      <c r="F31" s="43">
        <f>'[4]БР_МС 2026'!G59</f>
        <v>163.1</v>
      </c>
      <c r="G31" s="43">
        <f>'[4]БР_МС 2026'!H59</f>
        <v>169.7</v>
      </c>
      <c r="H31" s="170">
        <f>'[4]БР_МС 2026'!F59</f>
        <v>156.6</v>
      </c>
      <c r="I31" s="170">
        <f>'[4]БР_МС 2026'!G59</f>
        <v>163.1</v>
      </c>
      <c r="J31" s="170">
        <f>'[4]БР_МС 2026'!H59</f>
        <v>169.7</v>
      </c>
    </row>
    <row r="32" spans="1:19" ht="18.75" x14ac:dyDescent="0.3">
      <c r="A32" s="47" t="s">
        <v>24</v>
      </c>
      <c r="B32" s="101" t="s">
        <v>17</v>
      </c>
      <c r="C32" s="39" t="s">
        <v>21</v>
      </c>
      <c r="D32" s="40">
        <v>800</v>
      </c>
      <c r="E32" s="278">
        <f>E33</f>
        <v>9.1</v>
      </c>
      <c r="F32" s="278">
        <f>F33</f>
        <v>9.1</v>
      </c>
      <c r="G32" s="278">
        <f>G33</f>
        <v>9.1</v>
      </c>
      <c r="H32" s="170">
        <f>'[4]БР_МС 2026'!F61</f>
        <v>9.1</v>
      </c>
      <c r="I32" s="170">
        <f>'[4]БР_МС 2026'!G61</f>
        <v>9.1</v>
      </c>
      <c r="J32" s="170">
        <f>'[4]БР_МС 2026'!H61</f>
        <v>9.1</v>
      </c>
    </row>
    <row r="33" spans="1:19" ht="18.75" x14ac:dyDescent="0.3">
      <c r="A33" s="47" t="s">
        <v>25</v>
      </c>
      <c r="B33" s="101" t="s">
        <v>17</v>
      </c>
      <c r="C33" s="39" t="s">
        <v>21</v>
      </c>
      <c r="D33" s="40">
        <v>850</v>
      </c>
      <c r="E33" s="278">
        <f>E34+E35+E36</f>
        <v>9.1</v>
      </c>
      <c r="F33" s="278">
        <f>F34+F35+F36</f>
        <v>9.1</v>
      </c>
      <c r="G33" s="278">
        <f>G34+G35+G36</f>
        <v>9.1</v>
      </c>
      <c r="H33" s="82"/>
      <c r="I33" s="82"/>
      <c r="J33" s="82"/>
    </row>
    <row r="34" spans="1:19" ht="18.75" x14ac:dyDescent="0.3">
      <c r="A34" s="47" t="s">
        <v>200</v>
      </c>
      <c r="B34" s="98" t="s">
        <v>17</v>
      </c>
      <c r="C34" s="39" t="s">
        <v>21</v>
      </c>
      <c r="D34" s="106">
        <v>851</v>
      </c>
      <c r="E34" s="274">
        <f>'[4]БР_МС 2026'!F63</f>
        <v>0</v>
      </c>
      <c r="F34" s="274">
        <f>'[4]БР_МС 2026'!G63</f>
        <v>0</v>
      </c>
      <c r="G34" s="274">
        <f>'[4]БР_МС 2026'!H63</f>
        <v>0</v>
      </c>
      <c r="H34" s="82"/>
      <c r="I34" s="82"/>
      <c r="J34" s="82"/>
    </row>
    <row r="35" spans="1:19" ht="18.75" x14ac:dyDescent="0.3">
      <c r="A35" s="47" t="s">
        <v>201</v>
      </c>
      <c r="B35" s="98" t="s">
        <v>17</v>
      </c>
      <c r="C35" s="39" t="s">
        <v>21</v>
      </c>
      <c r="D35" s="106">
        <v>852</v>
      </c>
      <c r="E35" s="274">
        <f>'[4]БР_МС 2026'!F66</f>
        <v>8.1</v>
      </c>
      <c r="F35" s="43">
        <f>'[4]БР_МС 2026'!G67</f>
        <v>8.1</v>
      </c>
      <c r="G35" s="43">
        <f>'[4]БР_МС 2026'!H67</f>
        <v>8.1</v>
      </c>
      <c r="H35" s="82"/>
      <c r="I35" s="82"/>
      <c r="J35" s="82"/>
    </row>
    <row r="36" spans="1:19" ht="18.75" x14ac:dyDescent="0.3">
      <c r="A36" s="47" t="s">
        <v>202</v>
      </c>
      <c r="B36" s="98" t="s">
        <v>17</v>
      </c>
      <c r="C36" s="39" t="s">
        <v>21</v>
      </c>
      <c r="D36" s="106">
        <v>853</v>
      </c>
      <c r="E36" s="274">
        <f>'[4]БР_МС 2026'!F69</f>
        <v>1</v>
      </c>
      <c r="F36" s="43">
        <f>'[4]БР_МС 2026'!G69</f>
        <v>1</v>
      </c>
      <c r="G36" s="43">
        <f>'[4]БР_МС 2026'!H69</f>
        <v>1</v>
      </c>
      <c r="H36" s="82"/>
      <c r="I36" s="82"/>
      <c r="J36" s="82"/>
    </row>
    <row r="37" spans="1:19" ht="18.75" x14ac:dyDescent="0.3">
      <c r="A37" s="33" t="s">
        <v>136</v>
      </c>
      <c r="B37" s="103" t="s">
        <v>46</v>
      </c>
      <c r="C37" s="103"/>
      <c r="D37" s="104"/>
      <c r="E37" s="277">
        <f>E38+E42</f>
        <v>228</v>
      </c>
      <c r="F37" s="277">
        <f>F38</f>
        <v>228</v>
      </c>
      <c r="G37" s="277">
        <f>G38</f>
        <v>228</v>
      </c>
      <c r="H37" s="82"/>
      <c r="I37" s="82"/>
      <c r="J37" s="82"/>
    </row>
    <row r="38" spans="1:19" ht="56.25" x14ac:dyDescent="0.3">
      <c r="A38" s="22" t="s">
        <v>45</v>
      </c>
      <c r="B38" s="103" t="s">
        <v>46</v>
      </c>
      <c r="C38" s="103" t="s">
        <v>47</v>
      </c>
      <c r="D38" s="104"/>
      <c r="E38" s="308">
        <f>E39</f>
        <v>228</v>
      </c>
      <c r="F38" s="308">
        <f t="shared" ref="F38:G40" si="2">F39</f>
        <v>228</v>
      </c>
      <c r="G38" s="308">
        <f t="shared" si="2"/>
        <v>228</v>
      </c>
      <c r="H38" s="82"/>
      <c r="I38" s="82"/>
      <c r="J38" s="82"/>
      <c r="S38" s="170"/>
    </row>
    <row r="39" spans="1:19" ht="18.75" x14ac:dyDescent="0.3">
      <c r="A39" s="47" t="s">
        <v>24</v>
      </c>
      <c r="B39" s="101" t="s">
        <v>46</v>
      </c>
      <c r="C39" s="98" t="s">
        <v>47</v>
      </c>
      <c r="D39" s="53">
        <v>800</v>
      </c>
      <c r="E39" s="274">
        <f>E40</f>
        <v>228</v>
      </c>
      <c r="F39" s="274">
        <f t="shared" si="2"/>
        <v>228</v>
      </c>
      <c r="G39" s="274">
        <f t="shared" si="2"/>
        <v>228</v>
      </c>
      <c r="H39" s="82"/>
      <c r="I39" s="82"/>
      <c r="J39" s="82"/>
    </row>
    <row r="40" spans="1:19" ht="18.75" x14ac:dyDescent="0.3">
      <c r="A40" s="47" t="s">
        <v>48</v>
      </c>
      <c r="B40" s="98" t="s">
        <v>46</v>
      </c>
      <c r="C40" s="98" t="s">
        <v>47</v>
      </c>
      <c r="D40" s="106">
        <v>850</v>
      </c>
      <c r="E40" s="274">
        <f>E41</f>
        <v>228</v>
      </c>
      <c r="F40" s="274">
        <f t="shared" si="2"/>
        <v>228</v>
      </c>
      <c r="G40" s="274">
        <f t="shared" si="2"/>
        <v>228</v>
      </c>
      <c r="H40" s="82"/>
      <c r="I40" s="82"/>
      <c r="J40" s="82"/>
    </row>
    <row r="41" spans="1:19" ht="18.75" x14ac:dyDescent="0.3">
      <c r="A41" s="47" t="s">
        <v>202</v>
      </c>
      <c r="B41" s="98" t="s">
        <v>46</v>
      </c>
      <c r="C41" s="98" t="s">
        <v>47</v>
      </c>
      <c r="D41" s="106">
        <v>853</v>
      </c>
      <c r="E41" s="274">
        <f>'[4]БР_МС 2026'!F79</f>
        <v>228</v>
      </c>
      <c r="F41" s="43">
        <f>'[4]БР_МС 2026'!G77</f>
        <v>228</v>
      </c>
      <c r="G41" s="43">
        <f>'[4]БР_МС 2026'!H77</f>
        <v>228</v>
      </c>
      <c r="H41" s="82"/>
      <c r="I41" s="82"/>
      <c r="J41" s="82"/>
    </row>
    <row r="42" spans="1:19" ht="75" x14ac:dyDescent="0.3">
      <c r="A42" s="22" t="s">
        <v>302</v>
      </c>
      <c r="B42" s="32" t="s">
        <v>46</v>
      </c>
      <c r="C42" s="32" t="s">
        <v>301</v>
      </c>
      <c r="D42" s="109"/>
      <c r="E42" s="209">
        <f>E43</f>
        <v>0</v>
      </c>
      <c r="F42" s="209">
        <f t="shared" ref="F42:G44" si="3">F43</f>
        <v>0</v>
      </c>
      <c r="G42" s="309">
        <f t="shared" si="3"/>
        <v>0</v>
      </c>
      <c r="H42" s="266"/>
      <c r="I42" s="82"/>
      <c r="J42" s="86"/>
      <c r="L42" s="170"/>
    </row>
    <row r="43" spans="1:19" ht="18.75" x14ac:dyDescent="0.3">
      <c r="A43" s="47" t="s">
        <v>24</v>
      </c>
      <c r="B43" s="39" t="s">
        <v>46</v>
      </c>
      <c r="C43" s="39" t="s">
        <v>301</v>
      </c>
      <c r="D43" s="40">
        <v>800</v>
      </c>
      <c r="E43" s="210">
        <f>E44</f>
        <v>0</v>
      </c>
      <c r="F43" s="210">
        <f t="shared" si="3"/>
        <v>0</v>
      </c>
      <c r="G43" s="310">
        <f t="shared" si="3"/>
        <v>0</v>
      </c>
      <c r="H43" s="162"/>
      <c r="I43" s="82"/>
      <c r="J43" s="86"/>
      <c r="L43" s="170"/>
    </row>
    <row r="44" spans="1:19" ht="18.75" x14ac:dyDescent="0.3">
      <c r="A44" s="47" t="s">
        <v>48</v>
      </c>
      <c r="B44" s="39" t="s">
        <v>46</v>
      </c>
      <c r="C44" s="39" t="s">
        <v>301</v>
      </c>
      <c r="D44" s="40">
        <v>850</v>
      </c>
      <c r="E44" s="210">
        <f>E45</f>
        <v>0</v>
      </c>
      <c r="F44" s="210">
        <f t="shared" si="3"/>
        <v>0</v>
      </c>
      <c r="G44" s="310">
        <f t="shared" si="3"/>
        <v>0</v>
      </c>
      <c r="H44" s="162"/>
      <c r="I44" s="82"/>
      <c r="J44" s="86"/>
      <c r="L44" s="170"/>
    </row>
    <row r="45" spans="1:19" ht="18.75" x14ac:dyDescent="0.3">
      <c r="A45" s="47" t="s">
        <v>202</v>
      </c>
      <c r="B45" s="39" t="s">
        <v>46</v>
      </c>
      <c r="C45" s="39" t="s">
        <v>301</v>
      </c>
      <c r="D45" s="40">
        <v>853</v>
      </c>
      <c r="E45" s="210">
        <f>'[4]БР_МС 2026'!F83</f>
        <v>0</v>
      </c>
      <c r="F45" s="210">
        <f>'[4]БР_МС 2026'!G83</f>
        <v>0</v>
      </c>
      <c r="G45" s="210">
        <f>'[4]БР_МС 2026'!H83</f>
        <v>0</v>
      </c>
      <c r="H45" s="162"/>
      <c r="I45" s="82"/>
      <c r="J45" s="86"/>
      <c r="L45" s="170"/>
    </row>
    <row r="46" spans="1:19" ht="101.25" x14ac:dyDescent="0.3">
      <c r="A46" s="149" t="s">
        <v>186</v>
      </c>
      <c r="B46" s="107"/>
      <c r="C46" s="32"/>
      <c r="D46" s="108"/>
      <c r="E46" s="271">
        <f>E47+E92+E98+E109+E137+E173+E186+E206+E226</f>
        <v>139933.99999999997</v>
      </c>
      <c r="F46" s="271">
        <f>F47+F92+F98+F109+F137+F173+F186+F206+F226</f>
        <v>119088.1</v>
      </c>
      <c r="G46" s="271">
        <f>G47+G92+G98+G109+G137+G173+G186+G206+G226</f>
        <v>106755.5</v>
      </c>
      <c r="H46" s="82"/>
      <c r="I46" s="82"/>
      <c r="J46" s="82"/>
    </row>
    <row r="47" spans="1:19" ht="18.75" x14ac:dyDescent="0.3">
      <c r="A47" s="33" t="s">
        <v>6</v>
      </c>
      <c r="B47" s="90" t="s">
        <v>135</v>
      </c>
      <c r="C47" s="32"/>
      <c r="D47" s="62"/>
      <c r="E47" s="277">
        <f>E48+E75+E79</f>
        <v>30691.499999999996</v>
      </c>
      <c r="F47" s="277">
        <f>F48+F75+F79</f>
        <v>31515.3</v>
      </c>
      <c r="G47" s="277">
        <f>G48+G75+G79</f>
        <v>32790.5</v>
      </c>
      <c r="H47" s="82"/>
      <c r="I47" s="82"/>
      <c r="J47" s="82"/>
    </row>
    <row r="48" spans="1:19" ht="61.5" customHeight="1" x14ac:dyDescent="0.3">
      <c r="A48" s="22" t="s">
        <v>332</v>
      </c>
      <c r="B48" s="91" t="s">
        <v>29</v>
      </c>
      <c r="C48" s="32"/>
      <c r="D48" s="62"/>
      <c r="E48" s="277">
        <f>E49+E63+E67</f>
        <v>30361.399999999998</v>
      </c>
      <c r="F48" s="277">
        <f>F49+F63+F67</f>
        <v>31176.799999999999</v>
      </c>
      <c r="G48" s="277">
        <f>G49+G63+G67</f>
        <v>32443.600000000002</v>
      </c>
    </row>
    <row r="49" spans="1:19" ht="56.25" x14ac:dyDescent="0.3">
      <c r="A49" s="22" t="s">
        <v>31</v>
      </c>
      <c r="B49" s="32" t="s">
        <v>29</v>
      </c>
      <c r="C49" s="32" t="s">
        <v>32</v>
      </c>
      <c r="D49" s="109"/>
      <c r="E49" s="311">
        <f>E50+E54+E57</f>
        <v>23576.899999999998</v>
      </c>
      <c r="F49" s="311">
        <f>F50+F54+F57</f>
        <v>24110.5</v>
      </c>
      <c r="G49" s="311">
        <f>G50+G54+G57</f>
        <v>25088</v>
      </c>
      <c r="S49" s="170"/>
    </row>
    <row r="50" spans="1:19" ht="93.75" x14ac:dyDescent="0.3">
      <c r="A50" s="29" t="s">
        <v>13</v>
      </c>
      <c r="B50" s="32" t="s">
        <v>29</v>
      </c>
      <c r="C50" s="32" t="s">
        <v>32</v>
      </c>
      <c r="D50" s="109">
        <v>100</v>
      </c>
      <c r="E50" s="277">
        <f>E51</f>
        <v>22013.699999999997</v>
      </c>
      <c r="F50" s="277">
        <f>F51</f>
        <v>22547.599999999999</v>
      </c>
      <c r="G50" s="277">
        <f>G51</f>
        <v>23467.5</v>
      </c>
      <c r="H50" s="170">
        <f>H52+H53</f>
        <v>22013.699999999997</v>
      </c>
      <c r="I50" s="170">
        <f>I52+I53</f>
        <v>22547.599999999999</v>
      </c>
      <c r="J50" s="170">
        <f>J52+J53</f>
        <v>23467.5</v>
      </c>
    </row>
    <row r="51" spans="1:19" ht="37.5" x14ac:dyDescent="0.3">
      <c r="A51" s="11" t="s">
        <v>14</v>
      </c>
      <c r="B51" s="39" t="s">
        <v>29</v>
      </c>
      <c r="C51" s="39" t="s">
        <v>32</v>
      </c>
      <c r="D51" s="40">
        <v>120</v>
      </c>
      <c r="E51" s="274">
        <f>E52+E53</f>
        <v>22013.699999999997</v>
      </c>
      <c r="F51" s="274">
        <f>F52+F53</f>
        <v>22547.599999999999</v>
      </c>
      <c r="G51" s="274">
        <f>G52+G53</f>
        <v>23467.5</v>
      </c>
    </row>
    <row r="52" spans="1:19" ht="18.75" x14ac:dyDescent="0.3">
      <c r="A52" s="161" t="s">
        <v>195</v>
      </c>
      <c r="B52" s="39" t="s">
        <v>29</v>
      </c>
      <c r="C52" s="39" t="s">
        <v>32</v>
      </c>
      <c r="D52" s="40">
        <v>121</v>
      </c>
      <c r="E52" s="274">
        <f>'[4]БР _МА 2026_27012026'!F18</f>
        <v>16907.599999999999</v>
      </c>
      <c r="F52" s="155">
        <f>'[4]БР _МА 2026_27012026'!G16</f>
        <v>17317.599999999999</v>
      </c>
      <c r="G52" s="155">
        <f>'[4]БР _МА 2026_27012026'!H17</f>
        <v>18024.2</v>
      </c>
      <c r="H52" s="170">
        <f>'[4]БР _МА 2026_27012026'!F16</f>
        <v>16907.599999999999</v>
      </c>
      <c r="I52" s="170">
        <f>'[4]БР _МА 2026_27012026'!G16</f>
        <v>17317.599999999999</v>
      </c>
      <c r="J52" s="170">
        <f>'[4]БР _МА 2026_27012026'!H16</f>
        <v>18024.2</v>
      </c>
    </row>
    <row r="53" spans="1:19" ht="56.25" x14ac:dyDescent="0.3">
      <c r="A53" s="11" t="s">
        <v>196</v>
      </c>
      <c r="B53" s="39" t="s">
        <v>29</v>
      </c>
      <c r="C53" s="39" t="s">
        <v>32</v>
      </c>
      <c r="D53" s="40">
        <v>129</v>
      </c>
      <c r="E53" s="274">
        <f>'[4]БР _МА 2026_27012026'!F23</f>
        <v>5106.1000000000004</v>
      </c>
      <c r="F53" s="155">
        <f>'[4]БР _МА 2026_27012026'!G22</f>
        <v>5230</v>
      </c>
      <c r="G53" s="155">
        <f>'[4]БР _МА 2026_27012026'!H22</f>
        <v>5443.3</v>
      </c>
      <c r="H53" s="170">
        <f>'[4]БР _МА 2026_27012026'!F23</f>
        <v>5106.1000000000004</v>
      </c>
      <c r="I53" s="170">
        <f>'[4]БР _МА 2026_27012026'!G23</f>
        <v>5230</v>
      </c>
      <c r="J53" s="170">
        <f>'[4]БР _МА 2026_27012026'!H23</f>
        <v>5443.3</v>
      </c>
    </row>
    <row r="54" spans="1:19" ht="37.5" x14ac:dyDescent="0.3">
      <c r="A54" s="11" t="s">
        <v>22</v>
      </c>
      <c r="B54" s="39" t="s">
        <v>29</v>
      </c>
      <c r="C54" s="39" t="s">
        <v>32</v>
      </c>
      <c r="D54" s="40">
        <v>200</v>
      </c>
      <c r="E54" s="274">
        <f t="shared" ref="E54:G55" si="4">E55</f>
        <v>1560.2</v>
      </c>
      <c r="F54" s="274">
        <f t="shared" si="4"/>
        <v>1559.9</v>
      </c>
      <c r="G54" s="274">
        <f t="shared" si="4"/>
        <v>1617.5</v>
      </c>
    </row>
    <row r="55" spans="1:19" ht="37.5" x14ac:dyDescent="0.3">
      <c r="A55" s="11" t="s">
        <v>23</v>
      </c>
      <c r="B55" s="39" t="s">
        <v>29</v>
      </c>
      <c r="C55" s="39" t="s">
        <v>32</v>
      </c>
      <c r="D55" s="40">
        <v>240</v>
      </c>
      <c r="E55" s="274">
        <f t="shared" si="4"/>
        <v>1560.2</v>
      </c>
      <c r="F55" s="274">
        <f t="shared" si="4"/>
        <v>1559.9</v>
      </c>
      <c r="G55" s="274">
        <f t="shared" si="4"/>
        <v>1617.5</v>
      </c>
    </row>
    <row r="56" spans="1:19" ht="18.75" x14ac:dyDescent="0.3">
      <c r="A56" s="11" t="s">
        <v>198</v>
      </c>
      <c r="B56" s="39" t="s">
        <v>29</v>
      </c>
      <c r="C56" s="39" t="s">
        <v>32</v>
      </c>
      <c r="D56" s="40">
        <v>244</v>
      </c>
      <c r="E56" s="274">
        <v>1560.2</v>
      </c>
      <c r="F56" s="155">
        <v>1559.9</v>
      </c>
      <c r="G56" s="155">
        <v>1617.5</v>
      </c>
      <c r="H56" s="170">
        <f>'[4]БР _МА 2026_27012026'!F26</f>
        <v>1560.1999999999998</v>
      </c>
      <c r="I56" s="170">
        <f>'[4]БР _МА 2026_27012026'!G26</f>
        <v>1559.9</v>
      </c>
      <c r="J56" s="170">
        <f>'[4]БР _МА 2026_27012026'!H26</f>
        <v>1617.5</v>
      </c>
      <c r="R56" s="312"/>
    </row>
    <row r="57" spans="1:19" ht="18.75" x14ac:dyDescent="0.3">
      <c r="A57" s="47" t="s">
        <v>24</v>
      </c>
      <c r="B57" s="39" t="s">
        <v>29</v>
      </c>
      <c r="C57" s="39" t="s">
        <v>32</v>
      </c>
      <c r="D57" s="40">
        <v>800</v>
      </c>
      <c r="E57" s="274">
        <f>E58</f>
        <v>3</v>
      </c>
      <c r="F57" s="274">
        <f>F58</f>
        <v>3</v>
      </c>
      <c r="G57" s="274">
        <f>G58</f>
        <v>3</v>
      </c>
    </row>
    <row r="58" spans="1:19" ht="18.75" x14ac:dyDescent="0.3">
      <c r="A58" s="47" t="s">
        <v>25</v>
      </c>
      <c r="B58" s="39" t="s">
        <v>29</v>
      </c>
      <c r="C58" s="39" t="s">
        <v>32</v>
      </c>
      <c r="D58" s="40">
        <v>850</v>
      </c>
      <c r="E58" s="274">
        <f>E59+E60+E61</f>
        <v>3</v>
      </c>
      <c r="F58" s="274">
        <f>F59+F60+F61</f>
        <v>3</v>
      </c>
      <c r="G58" s="274">
        <f>G59+G60+G61</f>
        <v>3</v>
      </c>
    </row>
    <row r="59" spans="1:19" ht="18.75" x14ac:dyDescent="0.3">
      <c r="A59" s="47" t="s">
        <v>200</v>
      </c>
      <c r="B59" s="39" t="s">
        <v>29</v>
      </c>
      <c r="C59" s="39" t="s">
        <v>32</v>
      </c>
      <c r="D59" s="40">
        <v>851</v>
      </c>
      <c r="E59" s="274">
        <f>'[4]БР _МА 2026_27012026'!F44</f>
        <v>0</v>
      </c>
      <c r="F59" s="155">
        <v>0</v>
      </c>
      <c r="G59" s="155">
        <v>0</v>
      </c>
    </row>
    <row r="60" spans="1:19" ht="18.75" x14ac:dyDescent="0.3">
      <c r="A60" s="47" t="s">
        <v>201</v>
      </c>
      <c r="B60" s="39" t="s">
        <v>29</v>
      </c>
      <c r="C60" s="39" t="s">
        <v>32</v>
      </c>
      <c r="D60" s="40">
        <v>852</v>
      </c>
      <c r="E60" s="274">
        <f>'[4]БР _МА 2026_27012026'!F45</f>
        <v>0</v>
      </c>
      <c r="F60" s="155">
        <v>0</v>
      </c>
      <c r="G60" s="155">
        <v>0</v>
      </c>
    </row>
    <row r="61" spans="1:19" ht="18.75" x14ac:dyDescent="0.3">
      <c r="A61" s="47" t="s">
        <v>202</v>
      </c>
      <c r="B61" s="39" t="s">
        <v>29</v>
      </c>
      <c r="C61" s="39" t="s">
        <v>32</v>
      </c>
      <c r="D61" s="40">
        <v>853</v>
      </c>
      <c r="E61" s="274">
        <f>'[4]БР _МА 2026_27012026'!F41</f>
        <v>3</v>
      </c>
      <c r="F61" s="155">
        <v>3</v>
      </c>
      <c r="G61" s="155">
        <v>3</v>
      </c>
    </row>
    <row r="62" spans="1:19" ht="56.25" x14ac:dyDescent="0.3">
      <c r="A62" s="23" t="s">
        <v>171</v>
      </c>
      <c r="B62" s="32" t="s">
        <v>29</v>
      </c>
      <c r="C62" s="91" t="s">
        <v>300</v>
      </c>
      <c r="D62" s="40"/>
      <c r="E62" s="277">
        <f>E63</f>
        <v>2038.5</v>
      </c>
      <c r="F62" s="277">
        <f t="shared" ref="F62:G62" si="5">F63</f>
        <v>2123.3000000000002</v>
      </c>
      <c r="G62" s="277">
        <f t="shared" si="5"/>
        <v>2210.9</v>
      </c>
    </row>
    <row r="63" spans="1:19" ht="79.5" customHeight="1" x14ac:dyDescent="0.3">
      <c r="A63" s="56" t="s">
        <v>13</v>
      </c>
      <c r="B63" s="39" t="s">
        <v>29</v>
      </c>
      <c r="C63" s="99" t="s">
        <v>300</v>
      </c>
      <c r="D63" s="40">
        <v>100</v>
      </c>
      <c r="E63" s="313">
        <f>E64</f>
        <v>2038.5</v>
      </c>
      <c r="F63" s="313">
        <f>F64</f>
        <v>2123.3000000000002</v>
      </c>
      <c r="G63" s="313">
        <f>G64</f>
        <v>2210.9</v>
      </c>
      <c r="H63" s="170">
        <f>H65+H66</f>
        <v>2038.5</v>
      </c>
      <c r="I63" s="170">
        <f>I65+I66</f>
        <v>2123.3000000000002</v>
      </c>
      <c r="J63" s="170">
        <f>J65+J66</f>
        <v>2210.9</v>
      </c>
      <c r="S63" s="170"/>
    </row>
    <row r="64" spans="1:19" ht="37.5" x14ac:dyDescent="0.3">
      <c r="A64" s="11" t="s">
        <v>14</v>
      </c>
      <c r="B64" s="39" t="s">
        <v>29</v>
      </c>
      <c r="C64" s="99" t="s">
        <v>300</v>
      </c>
      <c r="D64" s="40">
        <v>120</v>
      </c>
      <c r="E64" s="274">
        <f>E65+E66</f>
        <v>2038.5</v>
      </c>
      <c r="F64" s="274">
        <f>F65+F66</f>
        <v>2123.3000000000002</v>
      </c>
      <c r="G64" s="274">
        <f>G65+G66</f>
        <v>2210.9</v>
      </c>
    </row>
    <row r="65" spans="1:19" ht="18.75" x14ac:dyDescent="0.3">
      <c r="A65" s="161" t="s">
        <v>195</v>
      </c>
      <c r="B65" s="39" t="s">
        <v>29</v>
      </c>
      <c r="C65" s="99" t="s">
        <v>300</v>
      </c>
      <c r="D65" s="40">
        <v>121</v>
      </c>
      <c r="E65" s="274">
        <f>'[4]БР _МА 2026_27012026'!F54</f>
        <v>1565.7</v>
      </c>
      <c r="F65" s="155">
        <f>'[4]БР _МА 2026_27012026'!G54</f>
        <v>1630.8</v>
      </c>
      <c r="G65" s="155">
        <f>'[4]БР _МА 2026_27012026'!H54</f>
        <v>1697.3</v>
      </c>
      <c r="H65" s="170">
        <f>'[4]БР _МА 2026_27012026'!F55</f>
        <v>1565.7</v>
      </c>
      <c r="I65" s="170">
        <f>'[4]БР _МА 2026_27012026'!G55</f>
        <v>1630.8</v>
      </c>
      <c r="J65" s="170">
        <f>'[4]БР _МА 2026_27012026'!H55</f>
        <v>1697.3</v>
      </c>
    </row>
    <row r="66" spans="1:19" ht="56.25" x14ac:dyDescent="0.3">
      <c r="A66" s="11" t="s">
        <v>196</v>
      </c>
      <c r="B66" s="39" t="s">
        <v>29</v>
      </c>
      <c r="C66" s="99" t="s">
        <v>300</v>
      </c>
      <c r="D66" s="40">
        <v>129</v>
      </c>
      <c r="E66" s="274">
        <f>'[4]БР _МА 2026_27012026'!F57</f>
        <v>472.8</v>
      </c>
      <c r="F66" s="155">
        <f>'[4]БР _МА 2026_27012026'!G58</f>
        <v>492.5</v>
      </c>
      <c r="G66" s="155">
        <f>'[4]БР _МА 2026_27012026'!H58</f>
        <v>513.6</v>
      </c>
      <c r="H66" s="170">
        <f>'[4]БР _МА 2026_27012026'!F57</f>
        <v>472.8</v>
      </c>
      <c r="I66" s="170">
        <f>'[4]БР _МА 2026_27012026'!G57</f>
        <v>492.5</v>
      </c>
      <c r="J66" s="170">
        <f>'[4]БР _МА 2026_27012026'!H57</f>
        <v>513.6</v>
      </c>
    </row>
    <row r="67" spans="1:19" ht="75" x14ac:dyDescent="0.3">
      <c r="A67" s="23" t="s">
        <v>35</v>
      </c>
      <c r="B67" s="50" t="s">
        <v>29</v>
      </c>
      <c r="C67" s="91" t="s">
        <v>36</v>
      </c>
      <c r="D67" s="110"/>
      <c r="E67" s="300">
        <f>E68+E72</f>
        <v>4746</v>
      </c>
      <c r="F67" s="300">
        <f>F68+F72</f>
        <v>4943</v>
      </c>
      <c r="G67" s="300">
        <f>G68+G72</f>
        <v>5144.7</v>
      </c>
      <c r="S67" s="170"/>
    </row>
    <row r="68" spans="1:19" ht="75" x14ac:dyDescent="0.3">
      <c r="A68" s="171" t="s">
        <v>13</v>
      </c>
      <c r="B68" s="39" t="s">
        <v>29</v>
      </c>
      <c r="C68" s="99" t="s">
        <v>36</v>
      </c>
      <c r="D68" s="110">
        <v>100</v>
      </c>
      <c r="E68" s="274">
        <f>E69</f>
        <v>4562.3</v>
      </c>
      <c r="F68" s="274">
        <f>F69</f>
        <v>4752.2</v>
      </c>
      <c r="G68" s="274">
        <f>G69</f>
        <v>4946</v>
      </c>
      <c r="H68" s="170">
        <f>H70+H71</f>
        <v>4562.3</v>
      </c>
      <c r="I68" s="170">
        <f>I70+I71</f>
        <v>4752.2</v>
      </c>
      <c r="J68" s="170">
        <f>J70+J71</f>
        <v>4946</v>
      </c>
    </row>
    <row r="69" spans="1:19" ht="37.5" x14ac:dyDescent="0.3">
      <c r="A69" s="97" t="s">
        <v>14</v>
      </c>
      <c r="B69" s="39" t="s">
        <v>29</v>
      </c>
      <c r="C69" s="39" t="s">
        <v>36</v>
      </c>
      <c r="D69" s="110">
        <v>120</v>
      </c>
      <c r="E69" s="278">
        <f>E70+E71</f>
        <v>4562.3</v>
      </c>
      <c r="F69" s="278">
        <f>F70+F71</f>
        <v>4752.2</v>
      </c>
      <c r="G69" s="278">
        <f>G70+G71</f>
        <v>4946</v>
      </c>
    </row>
    <row r="70" spans="1:19" ht="18.75" x14ac:dyDescent="0.3">
      <c r="A70" s="161" t="s">
        <v>195</v>
      </c>
      <c r="B70" s="39" t="s">
        <v>29</v>
      </c>
      <c r="C70" s="39" t="s">
        <v>36</v>
      </c>
      <c r="D70" s="110">
        <v>121</v>
      </c>
      <c r="E70" s="278">
        <f>'[4]БР _МА 2026_27012026'!F64</f>
        <v>3504.1</v>
      </c>
      <c r="F70" s="155">
        <f>'[4]БР _МА 2026_27012026'!G64</f>
        <v>3649.9</v>
      </c>
      <c r="G70" s="155">
        <f>'[4]БР _МА 2026_27012026'!H65</f>
        <v>3798.8</v>
      </c>
      <c r="H70" s="170">
        <f>'[4]БР _МА 2026_27012026'!F64</f>
        <v>3504.1</v>
      </c>
      <c r="I70" s="170">
        <f>'[4]БР _МА 2026_27012026'!G64</f>
        <v>3649.9</v>
      </c>
      <c r="J70" s="170">
        <f>'[4]БР _МА 2026_27012026'!H64</f>
        <v>3798.8</v>
      </c>
    </row>
    <row r="71" spans="1:19" ht="56.25" x14ac:dyDescent="0.3">
      <c r="A71" s="11" t="s">
        <v>196</v>
      </c>
      <c r="B71" s="39" t="s">
        <v>29</v>
      </c>
      <c r="C71" s="39" t="s">
        <v>36</v>
      </c>
      <c r="D71" s="110">
        <v>129</v>
      </c>
      <c r="E71" s="278">
        <f>'[4]БР _МА 2026_27012026'!F69</f>
        <v>1058.2</v>
      </c>
      <c r="F71" s="155">
        <f>'[4]БР _МА 2026_27012026'!G69</f>
        <v>1102.3</v>
      </c>
      <c r="G71" s="155">
        <f>'[4]БР _МА 2026_27012026'!H69</f>
        <v>1147.2</v>
      </c>
      <c r="H71" s="170">
        <f>'[4]БР _МА 2026_27012026'!F68</f>
        <v>1058.2</v>
      </c>
      <c r="I71" s="170">
        <f>'[4]БР _МА 2026_27012026'!G68</f>
        <v>1102.3</v>
      </c>
      <c r="J71" s="170">
        <f>'[4]БР _МА 2026_27012026'!H68</f>
        <v>1147.2</v>
      </c>
    </row>
    <row r="72" spans="1:19" ht="37.5" x14ac:dyDescent="0.3">
      <c r="A72" s="11" t="s">
        <v>22</v>
      </c>
      <c r="B72" s="39" t="s">
        <v>29</v>
      </c>
      <c r="C72" s="39" t="s">
        <v>36</v>
      </c>
      <c r="D72" s="110">
        <v>200</v>
      </c>
      <c r="E72" s="278">
        <f t="shared" ref="E72:G73" si="6">E73</f>
        <v>183.70000000000002</v>
      </c>
      <c r="F72" s="278">
        <f t="shared" si="6"/>
        <v>190.8</v>
      </c>
      <c r="G72" s="278">
        <f t="shared" si="6"/>
        <v>198.7</v>
      </c>
    </row>
    <row r="73" spans="1:19" ht="37.5" x14ac:dyDescent="0.3">
      <c r="A73" s="11" t="s">
        <v>23</v>
      </c>
      <c r="B73" s="39" t="s">
        <v>29</v>
      </c>
      <c r="C73" s="99" t="s">
        <v>36</v>
      </c>
      <c r="D73" s="110">
        <v>240</v>
      </c>
      <c r="E73" s="274">
        <f t="shared" si="6"/>
        <v>183.70000000000002</v>
      </c>
      <c r="F73" s="274">
        <f t="shared" si="6"/>
        <v>190.8</v>
      </c>
      <c r="G73" s="274">
        <f t="shared" si="6"/>
        <v>198.7</v>
      </c>
    </row>
    <row r="74" spans="1:19" ht="18.75" x14ac:dyDescent="0.3">
      <c r="A74" s="11" t="s">
        <v>198</v>
      </c>
      <c r="B74" s="39" t="s">
        <v>29</v>
      </c>
      <c r="C74" s="99" t="s">
        <v>36</v>
      </c>
      <c r="D74" s="110">
        <v>244</v>
      </c>
      <c r="E74" s="274">
        <f>'[4]БР _МА 2026_27012026'!F72</f>
        <v>183.70000000000002</v>
      </c>
      <c r="F74" s="155">
        <v>190.8</v>
      </c>
      <c r="G74" s="155">
        <v>198.7</v>
      </c>
      <c r="H74" s="170">
        <f>'[4]БР _МА 2026_27012026'!F73</f>
        <v>183.70000000000002</v>
      </c>
      <c r="I74" s="170">
        <f>'[4]БР _МА 2026_27012026'!G73</f>
        <v>190.8</v>
      </c>
      <c r="J74" s="170">
        <f>'[4]БР _МА 2026_27012026'!H73</f>
        <v>198.7</v>
      </c>
    </row>
    <row r="75" spans="1:19" ht="18.75" x14ac:dyDescent="0.3">
      <c r="A75" s="111" t="s">
        <v>137</v>
      </c>
      <c r="B75" s="32" t="s">
        <v>40</v>
      </c>
      <c r="C75" s="32"/>
      <c r="D75" s="112"/>
      <c r="E75" s="314">
        <f>E76</f>
        <v>30</v>
      </c>
      <c r="F75" s="314">
        <f t="shared" ref="F75:G77" si="7">F76</f>
        <v>30</v>
      </c>
      <c r="G75" s="314">
        <f t="shared" si="7"/>
        <v>30</v>
      </c>
      <c r="H75" s="82"/>
      <c r="I75" s="82"/>
      <c r="J75" s="82"/>
    </row>
    <row r="76" spans="1:19" ht="18.75" x14ac:dyDescent="0.3">
      <c r="A76" s="111" t="s">
        <v>138</v>
      </c>
      <c r="B76" s="32" t="s">
        <v>40</v>
      </c>
      <c r="C76" s="32" t="s">
        <v>41</v>
      </c>
      <c r="D76" s="112"/>
      <c r="E76" s="277">
        <f>E77</f>
        <v>30</v>
      </c>
      <c r="F76" s="277">
        <f t="shared" si="7"/>
        <v>30</v>
      </c>
      <c r="G76" s="277">
        <f t="shared" si="7"/>
        <v>30</v>
      </c>
      <c r="H76" s="82"/>
      <c r="I76" s="82"/>
      <c r="J76" s="82"/>
    </row>
    <row r="77" spans="1:19" ht="18.75" x14ac:dyDescent="0.3">
      <c r="A77" s="113" t="s">
        <v>24</v>
      </c>
      <c r="B77" s="39" t="s">
        <v>40</v>
      </c>
      <c r="C77" s="39" t="s">
        <v>41</v>
      </c>
      <c r="D77" s="110">
        <v>800</v>
      </c>
      <c r="E77" s="274">
        <f>E78</f>
        <v>30</v>
      </c>
      <c r="F77" s="274">
        <f t="shared" si="7"/>
        <v>30</v>
      </c>
      <c r="G77" s="274">
        <f t="shared" si="7"/>
        <v>30</v>
      </c>
      <c r="H77" s="82"/>
      <c r="I77" s="82"/>
      <c r="J77" s="82"/>
    </row>
    <row r="78" spans="1:19" ht="18.75" x14ac:dyDescent="0.3">
      <c r="A78" s="113" t="s">
        <v>42</v>
      </c>
      <c r="B78" s="39" t="s">
        <v>40</v>
      </c>
      <c r="C78" s="39" t="s">
        <v>41</v>
      </c>
      <c r="D78" s="110">
        <v>870</v>
      </c>
      <c r="E78" s="274">
        <v>30</v>
      </c>
      <c r="F78" s="43">
        <v>30</v>
      </c>
      <c r="G78" s="43">
        <v>30</v>
      </c>
      <c r="H78" s="82"/>
      <c r="I78" s="82"/>
      <c r="J78" s="82"/>
    </row>
    <row r="79" spans="1:19" ht="18.75" x14ac:dyDescent="0.3">
      <c r="A79" s="33" t="s">
        <v>136</v>
      </c>
      <c r="B79" s="32" t="s">
        <v>46</v>
      </c>
      <c r="C79" s="39"/>
      <c r="D79" s="100"/>
      <c r="E79" s="277">
        <f>E80+E84+E88</f>
        <v>300.10000000000002</v>
      </c>
      <c r="F79" s="277">
        <f>F80+F84+F88</f>
        <v>308.5</v>
      </c>
      <c r="G79" s="277">
        <f>G80+G84+G88</f>
        <v>316.89999999999998</v>
      </c>
      <c r="H79" s="82"/>
      <c r="I79" s="82"/>
      <c r="J79" s="82"/>
    </row>
    <row r="80" spans="1:19" ht="119.25" customHeight="1" x14ac:dyDescent="0.3">
      <c r="A80" s="145" t="s">
        <v>157</v>
      </c>
      <c r="B80" s="103" t="s">
        <v>46</v>
      </c>
      <c r="C80" s="103" t="s">
        <v>158</v>
      </c>
      <c r="D80" s="146"/>
      <c r="E80" s="308">
        <f>E81</f>
        <v>100</v>
      </c>
      <c r="F80" s="308">
        <f t="shared" ref="F80:G82" si="8">F81</f>
        <v>100</v>
      </c>
      <c r="G80" s="308">
        <f t="shared" si="8"/>
        <v>100</v>
      </c>
      <c r="H80" s="82"/>
      <c r="I80" s="82"/>
      <c r="J80" s="82"/>
    </row>
    <row r="81" spans="1:19" ht="24.75" customHeight="1" x14ac:dyDescent="0.3">
      <c r="A81" s="47" t="s">
        <v>24</v>
      </c>
      <c r="B81" s="98" t="s">
        <v>46</v>
      </c>
      <c r="C81" s="98" t="s">
        <v>158</v>
      </c>
      <c r="D81" s="106">
        <v>800</v>
      </c>
      <c r="E81" s="274">
        <f>E82</f>
        <v>100</v>
      </c>
      <c r="F81" s="274">
        <f t="shared" si="8"/>
        <v>100</v>
      </c>
      <c r="G81" s="274">
        <f t="shared" si="8"/>
        <v>100</v>
      </c>
      <c r="H81" s="82"/>
      <c r="I81" s="82"/>
      <c r="J81" s="82"/>
    </row>
    <row r="82" spans="1:19" ht="23.25" customHeight="1" x14ac:dyDescent="0.3">
      <c r="A82" s="47" t="s">
        <v>159</v>
      </c>
      <c r="B82" s="98" t="s">
        <v>46</v>
      </c>
      <c r="C82" s="98" t="s">
        <v>158</v>
      </c>
      <c r="D82" s="106">
        <v>830</v>
      </c>
      <c r="E82" s="274">
        <f>E83</f>
        <v>100</v>
      </c>
      <c r="F82" s="274">
        <f t="shared" si="8"/>
        <v>100</v>
      </c>
      <c r="G82" s="274">
        <f t="shared" si="8"/>
        <v>100</v>
      </c>
      <c r="H82" s="82"/>
      <c r="I82" s="82"/>
      <c r="J82" s="82"/>
    </row>
    <row r="83" spans="1:19" ht="36.75" customHeight="1" x14ac:dyDescent="0.3">
      <c r="A83" s="11" t="s">
        <v>203</v>
      </c>
      <c r="B83" s="98" t="s">
        <v>46</v>
      </c>
      <c r="C83" s="98" t="s">
        <v>158</v>
      </c>
      <c r="D83" s="106">
        <v>831</v>
      </c>
      <c r="E83" s="274">
        <f>'[4]БР _МА 2026_27012026'!F93</f>
        <v>100</v>
      </c>
      <c r="F83" s="274">
        <f>'[4]БР _МА 2026_27012026'!G93</f>
        <v>100</v>
      </c>
      <c r="G83" s="274">
        <f>'[4]БР _МА 2026_27012026'!H93</f>
        <v>100</v>
      </c>
      <c r="H83" s="82">
        <f>'[4]БР _МА 2026_27012026'!F94</f>
        <v>100</v>
      </c>
      <c r="I83" s="82">
        <f>'[4]БР _МА 2026_27012026'!G94</f>
        <v>100</v>
      </c>
      <c r="J83" s="82">
        <f>'[4]БР _МА 2026_27012026'!H94</f>
        <v>100</v>
      </c>
    </row>
    <row r="84" spans="1:19" ht="21.75" customHeight="1" x14ac:dyDescent="0.3">
      <c r="A84" s="147" t="s">
        <v>160</v>
      </c>
      <c r="B84" s="32" t="s">
        <v>46</v>
      </c>
      <c r="C84" s="32" t="s">
        <v>161</v>
      </c>
      <c r="D84" s="109"/>
      <c r="E84" s="315">
        <f t="shared" ref="E84:G86" si="9">E85</f>
        <v>190</v>
      </c>
      <c r="F84" s="315">
        <f t="shared" si="9"/>
        <v>198</v>
      </c>
      <c r="G84" s="315">
        <f t="shared" si="9"/>
        <v>206</v>
      </c>
      <c r="H84" s="82"/>
      <c r="I84" s="82"/>
      <c r="J84" s="82"/>
      <c r="S84" s="86"/>
    </row>
    <row r="85" spans="1:19" ht="35.25" customHeight="1" x14ac:dyDescent="0.3">
      <c r="A85" s="11" t="s">
        <v>22</v>
      </c>
      <c r="B85" s="39" t="s">
        <v>46</v>
      </c>
      <c r="C85" s="39" t="s">
        <v>161</v>
      </c>
      <c r="D85" s="110">
        <v>200</v>
      </c>
      <c r="E85" s="316">
        <f t="shared" si="9"/>
        <v>190</v>
      </c>
      <c r="F85" s="316">
        <f t="shared" si="9"/>
        <v>198</v>
      </c>
      <c r="G85" s="316">
        <f t="shared" si="9"/>
        <v>206</v>
      </c>
      <c r="H85" s="82"/>
      <c r="I85" s="82"/>
      <c r="J85" s="82"/>
    </row>
    <row r="86" spans="1:19" ht="35.25" customHeight="1" x14ac:dyDescent="0.3">
      <c r="A86" s="11" t="s">
        <v>23</v>
      </c>
      <c r="B86" s="39" t="s">
        <v>46</v>
      </c>
      <c r="C86" s="39" t="s">
        <v>161</v>
      </c>
      <c r="D86" s="110">
        <v>240</v>
      </c>
      <c r="E86" s="274">
        <f t="shared" si="9"/>
        <v>190</v>
      </c>
      <c r="F86" s="274">
        <f t="shared" si="9"/>
        <v>198</v>
      </c>
      <c r="G86" s="274">
        <f t="shared" si="9"/>
        <v>206</v>
      </c>
      <c r="H86" s="82"/>
      <c r="I86" s="82"/>
      <c r="J86" s="82"/>
    </row>
    <row r="87" spans="1:19" ht="24.75" customHeight="1" x14ac:dyDescent="0.3">
      <c r="A87" s="11" t="s">
        <v>198</v>
      </c>
      <c r="B87" s="117" t="s">
        <v>46</v>
      </c>
      <c r="C87" s="39" t="s">
        <v>161</v>
      </c>
      <c r="D87" s="110">
        <v>244</v>
      </c>
      <c r="E87" s="274">
        <v>190</v>
      </c>
      <c r="F87" s="43">
        <v>198</v>
      </c>
      <c r="G87" s="43">
        <v>206</v>
      </c>
      <c r="H87" s="82">
        <f>'[4]БР _МА 2026_27012026'!F100</f>
        <v>190</v>
      </c>
      <c r="I87" s="82">
        <f>'[4]БР _МА 2026_27012026'!G100</f>
        <v>198</v>
      </c>
      <c r="J87" s="82">
        <f>'[4]БР _МА 2026_27012026'!H100</f>
        <v>206</v>
      </c>
    </row>
    <row r="88" spans="1:19" ht="78.75" customHeight="1" x14ac:dyDescent="0.3">
      <c r="A88" s="29" t="s">
        <v>33</v>
      </c>
      <c r="B88" s="32" t="s">
        <v>46</v>
      </c>
      <c r="C88" s="32" t="s">
        <v>34</v>
      </c>
      <c r="D88" s="40"/>
      <c r="E88" s="314">
        <f>E89</f>
        <v>10.1</v>
      </c>
      <c r="F88" s="314">
        <f t="shared" ref="F88:G90" si="10">F89</f>
        <v>10.5</v>
      </c>
      <c r="G88" s="314">
        <f t="shared" si="10"/>
        <v>10.9</v>
      </c>
      <c r="H88" s="82"/>
      <c r="I88" s="82"/>
      <c r="J88" s="82"/>
    </row>
    <row r="89" spans="1:19" ht="41.25" customHeight="1" x14ac:dyDescent="0.3">
      <c r="A89" s="11" t="s">
        <v>22</v>
      </c>
      <c r="B89" s="39" t="s">
        <v>46</v>
      </c>
      <c r="C89" s="39" t="s">
        <v>34</v>
      </c>
      <c r="D89" s="102">
        <v>200</v>
      </c>
      <c r="E89" s="274">
        <f>E90</f>
        <v>10.1</v>
      </c>
      <c r="F89" s="274">
        <f t="shared" si="10"/>
        <v>10.5</v>
      </c>
      <c r="G89" s="274">
        <f t="shared" si="10"/>
        <v>10.9</v>
      </c>
      <c r="H89" s="82"/>
      <c r="I89" s="82"/>
      <c r="J89" s="82"/>
    </row>
    <row r="90" spans="1:19" ht="41.25" customHeight="1" x14ac:dyDescent="0.3">
      <c r="A90" s="11" t="s">
        <v>23</v>
      </c>
      <c r="B90" s="39" t="s">
        <v>46</v>
      </c>
      <c r="C90" s="39" t="s">
        <v>34</v>
      </c>
      <c r="D90" s="40">
        <v>240</v>
      </c>
      <c r="E90" s="274">
        <f>E91</f>
        <v>10.1</v>
      </c>
      <c r="F90" s="274">
        <f t="shared" si="10"/>
        <v>10.5</v>
      </c>
      <c r="G90" s="274">
        <f t="shared" si="10"/>
        <v>10.9</v>
      </c>
      <c r="H90" s="82"/>
      <c r="I90" s="82"/>
      <c r="J90" s="82"/>
    </row>
    <row r="91" spans="1:19" ht="29.25" customHeight="1" x14ac:dyDescent="0.3">
      <c r="A91" s="11" t="s">
        <v>198</v>
      </c>
      <c r="B91" s="117" t="s">
        <v>46</v>
      </c>
      <c r="C91" s="39" t="s">
        <v>34</v>
      </c>
      <c r="D91" s="53">
        <v>244</v>
      </c>
      <c r="E91" s="274">
        <v>10.1</v>
      </c>
      <c r="F91" s="274">
        <v>10.5</v>
      </c>
      <c r="G91" s="274">
        <v>10.9</v>
      </c>
      <c r="H91" s="82"/>
      <c r="I91" s="82"/>
      <c r="J91" s="82"/>
    </row>
    <row r="92" spans="1:19" ht="37.5" x14ac:dyDescent="0.3">
      <c r="A92" s="22" t="s">
        <v>49</v>
      </c>
      <c r="B92" s="114" t="s">
        <v>139</v>
      </c>
      <c r="C92" s="32"/>
      <c r="D92" s="53"/>
      <c r="E92" s="271">
        <f>E93</f>
        <v>163</v>
      </c>
      <c r="F92" s="271">
        <f t="shared" ref="F92:G96" si="11">F93</f>
        <v>170</v>
      </c>
      <c r="G92" s="271">
        <f t="shared" si="11"/>
        <v>179</v>
      </c>
      <c r="H92" s="82"/>
      <c r="I92" s="82"/>
      <c r="J92" s="82"/>
    </row>
    <row r="93" spans="1:19" ht="44.25" customHeight="1" x14ac:dyDescent="0.3">
      <c r="A93" s="317" t="s">
        <v>214</v>
      </c>
      <c r="B93" s="114" t="s">
        <v>213</v>
      </c>
      <c r="C93" s="32"/>
      <c r="D93" s="53"/>
      <c r="E93" s="277">
        <f>E94</f>
        <v>163</v>
      </c>
      <c r="F93" s="277">
        <f t="shared" si="11"/>
        <v>170</v>
      </c>
      <c r="G93" s="277">
        <f t="shared" si="11"/>
        <v>179</v>
      </c>
      <c r="H93" s="82"/>
      <c r="I93" s="82"/>
      <c r="J93" s="82"/>
    </row>
    <row r="94" spans="1:19" ht="93.75" x14ac:dyDescent="0.3">
      <c r="A94" s="22" t="s">
        <v>52</v>
      </c>
      <c r="B94" s="32" t="s">
        <v>213</v>
      </c>
      <c r="C94" s="32" t="s">
        <v>54</v>
      </c>
      <c r="D94" s="62"/>
      <c r="E94" s="318">
        <f>E95</f>
        <v>163</v>
      </c>
      <c r="F94" s="318">
        <f t="shared" si="11"/>
        <v>170</v>
      </c>
      <c r="G94" s="318">
        <f t="shared" si="11"/>
        <v>179</v>
      </c>
      <c r="H94" s="82"/>
      <c r="I94" s="82"/>
      <c r="J94" s="82"/>
    </row>
    <row r="95" spans="1:19" ht="37.5" x14ac:dyDescent="0.3">
      <c r="A95" s="11" t="s">
        <v>22</v>
      </c>
      <c r="B95" s="39" t="s">
        <v>213</v>
      </c>
      <c r="C95" s="39" t="s">
        <v>54</v>
      </c>
      <c r="D95" s="53">
        <v>200</v>
      </c>
      <c r="E95" s="310">
        <f>E96</f>
        <v>163</v>
      </c>
      <c r="F95" s="310">
        <f t="shared" si="11"/>
        <v>170</v>
      </c>
      <c r="G95" s="310">
        <f t="shared" si="11"/>
        <v>179</v>
      </c>
      <c r="H95" s="82"/>
      <c r="I95" s="82"/>
      <c r="J95" s="82"/>
      <c r="L95" s="319"/>
    </row>
    <row r="96" spans="1:19" ht="37.5" x14ac:dyDescent="0.3">
      <c r="A96" s="11" t="s">
        <v>23</v>
      </c>
      <c r="B96" s="39" t="s">
        <v>213</v>
      </c>
      <c r="C96" s="39" t="s">
        <v>140</v>
      </c>
      <c r="D96" s="53">
        <v>240</v>
      </c>
      <c r="E96" s="310">
        <f>E97</f>
        <v>163</v>
      </c>
      <c r="F96" s="310">
        <f t="shared" si="11"/>
        <v>170</v>
      </c>
      <c r="G96" s="310">
        <f t="shared" si="11"/>
        <v>179</v>
      </c>
      <c r="H96" s="82"/>
      <c r="I96" s="82"/>
      <c r="J96" s="82"/>
    </row>
    <row r="97" spans="1:19" ht="18.75" x14ac:dyDescent="0.3">
      <c r="A97" s="11" t="s">
        <v>198</v>
      </c>
      <c r="B97" s="39" t="s">
        <v>213</v>
      </c>
      <c r="C97" s="39" t="s">
        <v>140</v>
      </c>
      <c r="D97" s="53">
        <v>244</v>
      </c>
      <c r="E97" s="310">
        <v>163</v>
      </c>
      <c r="F97" s="115">
        <v>170</v>
      </c>
      <c r="G97" s="115">
        <v>179</v>
      </c>
      <c r="H97" s="82">
        <f>'[4]БР _МА 2026_27012026'!F112</f>
        <v>163</v>
      </c>
      <c r="I97" s="82">
        <f>'[4]БР _МА 2026_27012026'!G112</f>
        <v>170</v>
      </c>
      <c r="J97" s="82">
        <f>'[4]БР _МА 2026_27012026'!H112</f>
        <v>179</v>
      </c>
    </row>
    <row r="98" spans="1:19" ht="18.75" x14ac:dyDescent="0.3">
      <c r="A98" s="33" t="s">
        <v>55</v>
      </c>
      <c r="B98" s="32" t="s">
        <v>141</v>
      </c>
      <c r="C98" s="32"/>
      <c r="D98" s="34"/>
      <c r="E98" s="309">
        <f>E99</f>
        <v>1237.4000000000001</v>
      </c>
      <c r="F98" s="309">
        <f>F99</f>
        <v>1294.5</v>
      </c>
      <c r="G98" s="309">
        <f>G99</f>
        <v>1347.3000000000002</v>
      </c>
      <c r="H98" s="82"/>
      <c r="I98" s="82"/>
      <c r="J98" s="82"/>
    </row>
    <row r="99" spans="1:19" ht="18.75" x14ac:dyDescent="0.3">
      <c r="A99" s="33" t="s">
        <v>56</v>
      </c>
      <c r="B99" s="32" t="s">
        <v>58</v>
      </c>
      <c r="C99" s="32"/>
      <c r="D99" s="34"/>
      <c r="E99" s="309">
        <f>E101</f>
        <v>1237.4000000000001</v>
      </c>
      <c r="F99" s="309">
        <f>F101</f>
        <v>1294.5</v>
      </c>
      <c r="G99" s="309">
        <f>G101</f>
        <v>1347.3000000000002</v>
      </c>
      <c r="H99" s="82"/>
      <c r="I99" s="82"/>
      <c r="J99" s="82"/>
    </row>
    <row r="100" spans="1:19" ht="56.25" x14ac:dyDescent="0.3">
      <c r="A100" s="36" t="s">
        <v>57</v>
      </c>
      <c r="B100" s="32" t="s">
        <v>58</v>
      </c>
      <c r="C100" s="32"/>
      <c r="D100" s="34"/>
      <c r="E100" s="309">
        <f>E101</f>
        <v>1237.4000000000001</v>
      </c>
      <c r="F100" s="309">
        <f>F101</f>
        <v>1294.5</v>
      </c>
      <c r="G100" s="309">
        <f>G101</f>
        <v>1347.3000000000002</v>
      </c>
      <c r="H100" s="82"/>
      <c r="I100" s="82"/>
      <c r="J100" s="82"/>
    </row>
    <row r="101" spans="1:19" ht="56.25" x14ac:dyDescent="0.3">
      <c r="A101" s="37" t="s">
        <v>59</v>
      </c>
      <c r="B101" s="32" t="s">
        <v>58</v>
      </c>
      <c r="C101" s="32" t="s">
        <v>60</v>
      </c>
      <c r="D101" s="34"/>
      <c r="E101" s="315">
        <f>E102+E106</f>
        <v>1237.4000000000001</v>
      </c>
      <c r="F101" s="315">
        <f>F102+F106</f>
        <v>1294.5</v>
      </c>
      <c r="G101" s="315">
        <f>G102+G106</f>
        <v>1347.3000000000002</v>
      </c>
      <c r="H101" s="82"/>
      <c r="I101" s="82"/>
      <c r="J101" s="82"/>
    </row>
    <row r="102" spans="1:19" ht="75" x14ac:dyDescent="0.3">
      <c r="A102" s="38" t="s">
        <v>13</v>
      </c>
      <c r="B102" s="39" t="s">
        <v>58</v>
      </c>
      <c r="C102" s="39" t="s">
        <v>60</v>
      </c>
      <c r="D102" s="40">
        <v>100</v>
      </c>
      <c r="E102" s="274">
        <f>E103</f>
        <v>1054.2</v>
      </c>
      <c r="F102" s="274">
        <f>F103</f>
        <v>1102.9000000000001</v>
      </c>
      <c r="G102" s="274">
        <f>G103</f>
        <v>1147.9000000000001</v>
      </c>
      <c r="H102" s="82"/>
      <c r="I102" s="82"/>
      <c r="J102" s="82"/>
    </row>
    <row r="103" spans="1:19" ht="18.75" x14ac:dyDescent="0.3">
      <c r="A103" s="42" t="s">
        <v>61</v>
      </c>
      <c r="B103" s="39" t="s">
        <v>58</v>
      </c>
      <c r="C103" s="39" t="s">
        <v>60</v>
      </c>
      <c r="D103" s="40">
        <v>110</v>
      </c>
      <c r="E103" s="274">
        <f>E104+E105</f>
        <v>1054.2</v>
      </c>
      <c r="F103" s="274">
        <f>F104+F105</f>
        <v>1102.9000000000001</v>
      </c>
      <c r="G103" s="274">
        <f>G104+G105</f>
        <v>1147.9000000000001</v>
      </c>
      <c r="H103" s="82"/>
      <c r="I103" s="82"/>
      <c r="J103" s="82"/>
    </row>
    <row r="104" spans="1:19" ht="18.75" x14ac:dyDescent="0.3">
      <c r="A104" s="47" t="s">
        <v>205</v>
      </c>
      <c r="B104" s="39" t="s">
        <v>58</v>
      </c>
      <c r="C104" s="39" t="s">
        <v>60</v>
      </c>
      <c r="D104" s="40">
        <v>111</v>
      </c>
      <c r="E104" s="274">
        <v>809.7</v>
      </c>
      <c r="F104" s="43">
        <v>847.1</v>
      </c>
      <c r="G104" s="43">
        <v>881.6</v>
      </c>
      <c r="H104" s="82">
        <f>'[4]БР _МА 2026_27012026'!F127</f>
        <v>809.7</v>
      </c>
      <c r="I104" s="82">
        <f>'[4]БР _МА 2026_27012026'!G127</f>
        <v>847.1</v>
      </c>
      <c r="J104" s="82">
        <f>'[4]БР _МА 2026_27012026'!H127</f>
        <v>881.6</v>
      </c>
    </row>
    <row r="105" spans="1:19" ht="56.25" x14ac:dyDescent="0.3">
      <c r="A105" s="172" t="s">
        <v>206</v>
      </c>
      <c r="B105" s="39" t="s">
        <v>58</v>
      </c>
      <c r="C105" s="39" t="s">
        <v>60</v>
      </c>
      <c r="D105" s="40">
        <v>119</v>
      </c>
      <c r="E105" s="274">
        <v>244.5</v>
      </c>
      <c r="F105" s="43">
        <v>255.8</v>
      </c>
      <c r="G105" s="43">
        <v>266.3</v>
      </c>
      <c r="H105" s="82">
        <f>'[4]БР _МА 2026_27012026'!F130</f>
        <v>244.5</v>
      </c>
      <c r="I105" s="82">
        <f>'[4]БР _МА 2026_27012026'!G130</f>
        <v>255.8</v>
      </c>
      <c r="J105" s="82">
        <f>'[4]БР _МА 2026_27012026'!H130</f>
        <v>266.3</v>
      </c>
    </row>
    <row r="106" spans="1:19" ht="37.5" x14ac:dyDescent="0.3">
      <c r="A106" s="11" t="s">
        <v>22</v>
      </c>
      <c r="B106" s="39" t="s">
        <v>58</v>
      </c>
      <c r="C106" s="39" t="s">
        <v>60</v>
      </c>
      <c r="D106" s="40">
        <v>200</v>
      </c>
      <c r="E106" s="274">
        <f t="shared" ref="E106:G107" si="12">E107</f>
        <v>183.2</v>
      </c>
      <c r="F106" s="274">
        <f t="shared" si="12"/>
        <v>191.6</v>
      </c>
      <c r="G106" s="274">
        <f t="shared" si="12"/>
        <v>199.4</v>
      </c>
      <c r="H106" s="82"/>
      <c r="I106" s="82"/>
      <c r="J106" s="82"/>
    </row>
    <row r="107" spans="1:19" ht="37.5" x14ac:dyDescent="0.3">
      <c r="A107" s="11" t="s">
        <v>23</v>
      </c>
      <c r="B107" s="39" t="s">
        <v>58</v>
      </c>
      <c r="C107" s="39" t="s">
        <v>60</v>
      </c>
      <c r="D107" s="40">
        <v>240</v>
      </c>
      <c r="E107" s="278">
        <f t="shared" si="12"/>
        <v>183.2</v>
      </c>
      <c r="F107" s="278">
        <f t="shared" si="12"/>
        <v>191.6</v>
      </c>
      <c r="G107" s="278">
        <f t="shared" si="12"/>
        <v>199.4</v>
      </c>
      <c r="H107" s="82"/>
      <c r="I107" s="82"/>
      <c r="J107" s="82"/>
    </row>
    <row r="108" spans="1:19" ht="18.75" x14ac:dyDescent="0.3">
      <c r="A108" s="11" t="s">
        <v>198</v>
      </c>
      <c r="B108" s="39" t="s">
        <v>58</v>
      </c>
      <c r="C108" s="39" t="s">
        <v>60</v>
      </c>
      <c r="D108" s="40">
        <v>244</v>
      </c>
      <c r="E108" s="320">
        <v>183.2</v>
      </c>
      <c r="F108" s="120">
        <v>191.6</v>
      </c>
      <c r="G108" s="120">
        <v>199.4</v>
      </c>
      <c r="H108" s="82">
        <f>'[4]БР _МА 2026_27012026'!F134</f>
        <v>183.2</v>
      </c>
      <c r="I108" s="82">
        <f>'[4]БР _МА 2026_27012026'!G134</f>
        <v>191.6</v>
      </c>
      <c r="J108" s="82">
        <f>'[4]БР _МА 2026_27012026'!H134</f>
        <v>199.4</v>
      </c>
    </row>
    <row r="109" spans="1:19" ht="18.75" x14ac:dyDescent="0.3">
      <c r="A109" s="33" t="s">
        <v>62</v>
      </c>
      <c r="B109" s="32" t="s">
        <v>142</v>
      </c>
      <c r="C109" s="32"/>
      <c r="D109" s="116"/>
      <c r="E109" s="271">
        <f>E110</f>
        <v>52511.1</v>
      </c>
      <c r="F109" s="271">
        <f>F110</f>
        <v>32127.500000000004</v>
      </c>
      <c r="G109" s="271">
        <f>G110</f>
        <v>17875.099999999999</v>
      </c>
      <c r="H109" s="82"/>
      <c r="I109" s="82"/>
      <c r="J109" s="82"/>
    </row>
    <row r="110" spans="1:19" ht="18" customHeight="1" x14ac:dyDescent="0.3">
      <c r="A110" s="33" t="s">
        <v>64</v>
      </c>
      <c r="B110" s="32" t="s">
        <v>65</v>
      </c>
      <c r="C110" s="32"/>
      <c r="D110" s="116"/>
      <c r="E110" s="277">
        <f>E111+E124</f>
        <v>52511.1</v>
      </c>
      <c r="F110" s="277">
        <f>F111+F124</f>
        <v>32127.500000000004</v>
      </c>
      <c r="G110" s="277">
        <f>G111+G124</f>
        <v>17875.099999999999</v>
      </c>
      <c r="H110" s="82"/>
      <c r="I110" s="82"/>
      <c r="J110" s="82"/>
    </row>
    <row r="111" spans="1:19" ht="54" customHeight="1" x14ac:dyDescent="0.3">
      <c r="A111" s="22" t="s">
        <v>70</v>
      </c>
      <c r="B111" s="45" t="s">
        <v>65</v>
      </c>
      <c r="C111" s="13" t="s">
        <v>71</v>
      </c>
      <c r="D111" s="31"/>
      <c r="E111" s="321">
        <f>E112+E116+E119</f>
        <v>12959.900000000001</v>
      </c>
      <c r="F111" s="321">
        <f>F112+F116+F119</f>
        <v>13143.2</v>
      </c>
      <c r="G111" s="321">
        <f>G112+G116+G119</f>
        <v>13679.199999999999</v>
      </c>
      <c r="H111" s="82"/>
      <c r="I111" s="82"/>
      <c r="J111" s="82"/>
      <c r="S111" s="312"/>
    </row>
    <row r="112" spans="1:19" ht="84" customHeight="1" x14ac:dyDescent="0.3">
      <c r="A112" s="11" t="s">
        <v>13</v>
      </c>
      <c r="B112" s="16" t="s">
        <v>65</v>
      </c>
      <c r="C112" s="16" t="s">
        <v>71</v>
      </c>
      <c r="D112" s="8">
        <v>100</v>
      </c>
      <c r="E112" s="322">
        <f>E113</f>
        <v>11714.1</v>
      </c>
      <c r="F112" s="322">
        <f>F113</f>
        <v>12196</v>
      </c>
      <c r="G112" s="322">
        <f>G113</f>
        <v>12693.599999999999</v>
      </c>
      <c r="H112" s="82"/>
      <c r="I112" s="82"/>
      <c r="J112" s="82"/>
    </row>
    <row r="113" spans="1:22" ht="18" customHeight="1" x14ac:dyDescent="0.3">
      <c r="A113" s="47" t="s">
        <v>61</v>
      </c>
      <c r="B113" s="16" t="s">
        <v>65</v>
      </c>
      <c r="C113" s="16" t="s">
        <v>71</v>
      </c>
      <c r="D113" s="8">
        <v>110</v>
      </c>
      <c r="E113" s="322">
        <f>E114+E115</f>
        <v>11714.1</v>
      </c>
      <c r="F113" s="322">
        <f>F114+F115</f>
        <v>12196</v>
      </c>
      <c r="G113" s="322">
        <f>G114+G115</f>
        <v>12693.599999999999</v>
      </c>
      <c r="H113" s="86"/>
      <c r="I113" s="82"/>
      <c r="J113" s="82"/>
    </row>
    <row r="114" spans="1:22" ht="18" customHeight="1" x14ac:dyDescent="0.3">
      <c r="A114" s="47" t="s">
        <v>205</v>
      </c>
      <c r="B114" s="16" t="s">
        <v>65</v>
      </c>
      <c r="C114" s="16" t="s">
        <v>71</v>
      </c>
      <c r="D114" s="8">
        <v>111</v>
      </c>
      <c r="E114" s="323">
        <f>'[4]БР _МА 2026_27012026'!F151</f>
        <v>8997</v>
      </c>
      <c r="F114" s="9">
        <v>9367.1</v>
      </c>
      <c r="G114" s="9">
        <v>9749.2999999999993</v>
      </c>
      <c r="H114" s="86">
        <f>'[4]БР _МА 2026_27012026'!F151</f>
        <v>8997</v>
      </c>
      <c r="I114" s="86">
        <f>'[4]БР _МА 2026_27012026'!G151</f>
        <v>9367.1</v>
      </c>
      <c r="J114" s="86">
        <f>'[4]БР _МА 2026_27012026'!H151</f>
        <v>9749.2999999999993</v>
      </c>
    </row>
    <row r="115" spans="1:22" ht="36" customHeight="1" x14ac:dyDescent="0.3">
      <c r="A115" s="172" t="s">
        <v>206</v>
      </c>
      <c r="B115" s="16" t="s">
        <v>65</v>
      </c>
      <c r="C115" s="16" t="s">
        <v>71</v>
      </c>
      <c r="D115" s="8">
        <v>119</v>
      </c>
      <c r="E115" s="323">
        <f>'[4]БР _МА 2026_27012026'!F156</f>
        <v>2717.1</v>
      </c>
      <c r="F115" s="9">
        <v>2828.9</v>
      </c>
      <c r="G115" s="9">
        <v>2944.3</v>
      </c>
      <c r="H115" s="86">
        <f>'[4]БР _МА 2026_27012026'!F156</f>
        <v>2717.1</v>
      </c>
      <c r="I115" s="86">
        <f>'[4]БР _МА 2026_27012026'!G156</f>
        <v>2828.9</v>
      </c>
      <c r="J115" s="86">
        <f>'[4]БР _МА 2026_27012026'!H156</f>
        <v>2944.3</v>
      </c>
    </row>
    <row r="116" spans="1:22" ht="48" customHeight="1" x14ac:dyDescent="0.3">
      <c r="A116" s="11" t="s">
        <v>22</v>
      </c>
      <c r="B116" s="15" t="s">
        <v>65</v>
      </c>
      <c r="C116" s="15" t="s">
        <v>71</v>
      </c>
      <c r="D116" s="8">
        <v>200</v>
      </c>
      <c r="E116" s="323">
        <f t="shared" ref="E116:G117" si="13">E117</f>
        <v>1238.8000000000002</v>
      </c>
      <c r="F116" s="323">
        <f t="shared" si="13"/>
        <v>940.2</v>
      </c>
      <c r="G116" s="323">
        <f t="shared" si="13"/>
        <v>978.59999999999991</v>
      </c>
      <c r="H116" s="82"/>
      <c r="I116" s="82"/>
      <c r="J116" s="82"/>
    </row>
    <row r="117" spans="1:22" ht="18" customHeight="1" x14ac:dyDescent="0.3">
      <c r="A117" s="11" t="s">
        <v>23</v>
      </c>
      <c r="B117" s="15" t="s">
        <v>65</v>
      </c>
      <c r="C117" s="15" t="s">
        <v>71</v>
      </c>
      <c r="D117" s="8">
        <v>240</v>
      </c>
      <c r="E117" s="323">
        <f t="shared" si="13"/>
        <v>1238.8000000000002</v>
      </c>
      <c r="F117" s="323">
        <f t="shared" si="13"/>
        <v>940.2</v>
      </c>
      <c r="G117" s="323">
        <f t="shared" si="13"/>
        <v>978.59999999999991</v>
      </c>
      <c r="H117" s="82"/>
      <c r="I117" s="82"/>
      <c r="J117" s="82"/>
    </row>
    <row r="118" spans="1:22" ht="18" customHeight="1" x14ac:dyDescent="0.3">
      <c r="A118" s="11" t="s">
        <v>198</v>
      </c>
      <c r="B118" s="15" t="s">
        <v>65</v>
      </c>
      <c r="C118" s="15" t="s">
        <v>71</v>
      </c>
      <c r="D118" s="8">
        <v>244</v>
      </c>
      <c r="E118" s="323">
        <f>'[4]БР _МА 2026_27012026'!F161</f>
        <v>1238.8000000000002</v>
      </c>
      <c r="F118" s="323">
        <f>'[4]БР _МА 2026_27012026'!G161</f>
        <v>940.2</v>
      </c>
      <c r="G118" s="323">
        <f>'[4]БР _МА 2026_27012026'!H161</f>
        <v>978.59999999999991</v>
      </c>
      <c r="H118" s="82">
        <f>'[4]БР _МА 2026_27012026'!F161</f>
        <v>1238.8000000000002</v>
      </c>
      <c r="I118" s="82">
        <f>'[4]БР _МА 2026_27012026'!G161</f>
        <v>940.2</v>
      </c>
      <c r="J118" s="82">
        <f>'[4]БР _МА 2026_27012026'!H161</f>
        <v>978.59999999999991</v>
      </c>
    </row>
    <row r="119" spans="1:22" ht="18" customHeight="1" x14ac:dyDescent="0.3">
      <c r="A119" s="21" t="s">
        <v>24</v>
      </c>
      <c r="B119" s="15" t="s">
        <v>65</v>
      </c>
      <c r="C119" s="15" t="s">
        <v>71</v>
      </c>
      <c r="D119" s="8">
        <v>800</v>
      </c>
      <c r="E119" s="323">
        <f>E120</f>
        <v>7</v>
      </c>
      <c r="F119" s="323">
        <f>F120</f>
        <v>7</v>
      </c>
      <c r="G119" s="323">
        <f>G120</f>
        <v>7</v>
      </c>
      <c r="H119" s="82"/>
      <c r="I119" s="82"/>
      <c r="J119" s="82"/>
    </row>
    <row r="120" spans="1:22" ht="18" customHeight="1" x14ac:dyDescent="0.3">
      <c r="A120" s="21" t="s">
        <v>25</v>
      </c>
      <c r="B120" s="15" t="s">
        <v>65</v>
      </c>
      <c r="C120" s="15" t="s">
        <v>71</v>
      </c>
      <c r="D120" s="8">
        <v>850</v>
      </c>
      <c r="E120" s="323">
        <f>E121+E122+E123</f>
        <v>7</v>
      </c>
      <c r="F120" s="323">
        <f>F121+F122+F123</f>
        <v>7</v>
      </c>
      <c r="G120" s="323">
        <f>G121+G122+G123</f>
        <v>7</v>
      </c>
      <c r="H120" s="82"/>
      <c r="I120" s="82"/>
      <c r="J120" s="82"/>
    </row>
    <row r="121" spans="1:22" ht="18" customHeight="1" x14ac:dyDescent="0.3">
      <c r="A121" s="47" t="s">
        <v>200</v>
      </c>
      <c r="B121" s="15" t="s">
        <v>65</v>
      </c>
      <c r="C121" s="15" t="s">
        <v>71</v>
      </c>
      <c r="D121" s="8">
        <v>851</v>
      </c>
      <c r="E121" s="323">
        <v>0</v>
      </c>
      <c r="F121" s="9">
        <v>0</v>
      </c>
      <c r="G121" s="9">
        <v>0</v>
      </c>
      <c r="H121" s="82"/>
      <c r="I121" s="82"/>
      <c r="J121" s="82"/>
    </row>
    <row r="122" spans="1:22" ht="18" customHeight="1" x14ac:dyDescent="0.3">
      <c r="A122" s="47" t="s">
        <v>201</v>
      </c>
      <c r="B122" s="15" t="s">
        <v>65</v>
      </c>
      <c r="C122" s="15" t="s">
        <v>71</v>
      </c>
      <c r="D122" s="8">
        <v>852</v>
      </c>
      <c r="E122" s="323"/>
      <c r="F122" s="323"/>
      <c r="G122" s="323"/>
      <c r="H122" s="82"/>
      <c r="I122" s="82"/>
      <c r="J122" s="82"/>
    </row>
    <row r="123" spans="1:22" ht="18" customHeight="1" x14ac:dyDescent="0.3">
      <c r="A123" s="47" t="s">
        <v>202</v>
      </c>
      <c r="B123" s="15" t="s">
        <v>65</v>
      </c>
      <c r="C123" s="15" t="s">
        <v>71</v>
      </c>
      <c r="D123" s="8">
        <v>853</v>
      </c>
      <c r="E123" s="323">
        <v>7</v>
      </c>
      <c r="F123" s="323">
        <v>7</v>
      </c>
      <c r="G123" s="323">
        <v>7</v>
      </c>
      <c r="H123" s="324">
        <f>'[4]БР _МА 2026_27012026'!I183+'[4]БР _МА 2026_27012026'!I184</f>
        <v>7000</v>
      </c>
      <c r="I123" s="324">
        <f>'[4]БР _МА 2026_27012026'!J183+'[4]БР _МА 2026_27012026'!J184</f>
        <v>7000</v>
      </c>
      <c r="J123" s="324">
        <f>'[4]БР _МА 2026_27012026'!K183+'[4]БР _МА 2026_27012026'!K184</f>
        <v>7000</v>
      </c>
    </row>
    <row r="124" spans="1:22" ht="60.75" customHeight="1" x14ac:dyDescent="0.3">
      <c r="A124" s="36" t="s">
        <v>57</v>
      </c>
      <c r="B124" s="32" t="s">
        <v>65</v>
      </c>
      <c r="C124" s="32"/>
      <c r="D124" s="62"/>
      <c r="E124" s="277">
        <f>E125+E129+E133</f>
        <v>39551.199999999997</v>
      </c>
      <c r="F124" s="277">
        <f>F125+F129+F133</f>
        <v>18984.300000000003</v>
      </c>
      <c r="G124" s="277">
        <f>G125+G129+G133</f>
        <v>4195.8999999999996</v>
      </c>
      <c r="H124" s="82"/>
      <c r="I124" s="82"/>
      <c r="J124" s="82"/>
    </row>
    <row r="125" spans="1:22" ht="44.25" customHeight="1" x14ac:dyDescent="0.3">
      <c r="A125" s="22" t="s">
        <v>282</v>
      </c>
      <c r="B125" s="32" t="s">
        <v>65</v>
      </c>
      <c r="C125" s="32" t="s">
        <v>66</v>
      </c>
      <c r="D125" s="116"/>
      <c r="E125" s="318">
        <f>E126</f>
        <v>19790.2</v>
      </c>
      <c r="F125" s="318">
        <f t="shared" ref="F125:G127" si="14">F126</f>
        <v>6670.6</v>
      </c>
      <c r="G125" s="318">
        <f t="shared" si="14"/>
        <v>2684.5</v>
      </c>
      <c r="H125" s="82"/>
      <c r="I125" s="82"/>
      <c r="J125" s="82"/>
      <c r="T125" s="82">
        <f>'[4]БР _МА 2026_27012026'!F186</f>
        <v>19790.2</v>
      </c>
      <c r="U125" s="82">
        <f>'[4]БР _МА 2026_27012026'!G186</f>
        <v>6670.6</v>
      </c>
      <c r="V125" s="82">
        <f>'[4]БР _МА 2026_27012026'!H186</f>
        <v>2684.5</v>
      </c>
    </row>
    <row r="126" spans="1:22" ht="37.5" x14ac:dyDescent="0.3">
      <c r="A126" s="11" t="s">
        <v>143</v>
      </c>
      <c r="B126" s="39" t="s">
        <v>65</v>
      </c>
      <c r="C126" s="39" t="s">
        <v>66</v>
      </c>
      <c r="D126" s="53">
        <v>200</v>
      </c>
      <c r="E126" s="274">
        <f>E127</f>
        <v>19790.2</v>
      </c>
      <c r="F126" s="274">
        <f t="shared" si="14"/>
        <v>6670.6</v>
      </c>
      <c r="G126" s="274">
        <f t="shared" si="14"/>
        <v>2684.5</v>
      </c>
      <c r="H126" s="82"/>
      <c r="I126" s="82"/>
      <c r="J126" s="82"/>
    </row>
    <row r="127" spans="1:22" ht="37.5" x14ac:dyDescent="0.3">
      <c r="A127" s="11" t="s">
        <v>23</v>
      </c>
      <c r="B127" s="39" t="s">
        <v>65</v>
      </c>
      <c r="C127" s="39" t="s">
        <v>66</v>
      </c>
      <c r="D127" s="53">
        <v>240</v>
      </c>
      <c r="E127" s="274">
        <f>E128</f>
        <v>19790.2</v>
      </c>
      <c r="F127" s="274">
        <f t="shared" si="14"/>
        <v>6670.6</v>
      </c>
      <c r="G127" s="274">
        <f t="shared" si="14"/>
        <v>2684.5</v>
      </c>
      <c r="H127" s="82"/>
      <c r="I127" s="82"/>
      <c r="J127" s="82"/>
    </row>
    <row r="128" spans="1:22" ht="18.75" x14ac:dyDescent="0.3">
      <c r="A128" s="11" t="s">
        <v>198</v>
      </c>
      <c r="B128" s="39" t="s">
        <v>65</v>
      </c>
      <c r="C128" s="39" t="s">
        <v>66</v>
      </c>
      <c r="D128" s="53">
        <v>244</v>
      </c>
      <c r="E128" s="274">
        <f>'[4]БР _МА 2026_27012026'!F189</f>
        <v>19790.2</v>
      </c>
      <c r="F128" s="43">
        <v>6670.6</v>
      </c>
      <c r="G128" s="43">
        <v>2684.5</v>
      </c>
      <c r="H128" s="82">
        <f>'[4]БР _МА 2026_27012026'!F189</f>
        <v>19790.2</v>
      </c>
      <c r="I128" s="82">
        <f>'[4]БР _МА 2026_27012026'!G189</f>
        <v>6670.6</v>
      </c>
      <c r="J128" s="82">
        <f>'[4]БР _МА 2026_27012026'!H189</f>
        <v>2684.5</v>
      </c>
    </row>
    <row r="129" spans="1:22" ht="39.75" customHeight="1" x14ac:dyDescent="0.3">
      <c r="A129" s="325" t="s">
        <v>283</v>
      </c>
      <c r="B129" s="32" t="s">
        <v>65</v>
      </c>
      <c r="C129" s="32" t="s">
        <v>68</v>
      </c>
      <c r="D129" s="116"/>
      <c r="E129" s="318">
        <f>E130</f>
        <v>19656</v>
      </c>
      <c r="F129" s="318">
        <f t="shared" ref="F129:G131" si="15">F130</f>
        <v>12204.7</v>
      </c>
      <c r="G129" s="318">
        <f t="shared" si="15"/>
        <v>1398.4</v>
      </c>
      <c r="H129" s="82"/>
      <c r="I129" s="82"/>
      <c r="J129" s="82"/>
      <c r="T129" s="82">
        <f>'[4]БР _МА 2026_27012026'!F196</f>
        <v>19656</v>
      </c>
      <c r="U129" s="82">
        <f>'[4]БР _МА 2026_27012026'!G196</f>
        <v>12204.7</v>
      </c>
      <c r="V129" s="82">
        <f>'[4]БР _МА 2026_27012026'!H196</f>
        <v>1398.4</v>
      </c>
    </row>
    <row r="130" spans="1:22" ht="37.5" x14ac:dyDescent="0.3">
      <c r="A130" s="11" t="s">
        <v>22</v>
      </c>
      <c r="B130" s="39" t="s">
        <v>65</v>
      </c>
      <c r="C130" s="39" t="s">
        <v>68</v>
      </c>
      <c r="D130" s="53">
        <v>200</v>
      </c>
      <c r="E130" s="274">
        <f>E131</f>
        <v>19656</v>
      </c>
      <c r="F130" s="274">
        <f t="shared" si="15"/>
        <v>12204.7</v>
      </c>
      <c r="G130" s="274">
        <f t="shared" si="15"/>
        <v>1398.4</v>
      </c>
      <c r="H130" s="82"/>
      <c r="I130" s="82"/>
      <c r="J130" s="82"/>
    </row>
    <row r="131" spans="1:22" ht="37.5" x14ac:dyDescent="0.3">
      <c r="A131" s="11" t="s">
        <v>23</v>
      </c>
      <c r="B131" s="39" t="s">
        <v>65</v>
      </c>
      <c r="C131" s="39" t="s">
        <v>68</v>
      </c>
      <c r="D131" s="53">
        <v>240</v>
      </c>
      <c r="E131" s="274">
        <f>E132</f>
        <v>19656</v>
      </c>
      <c r="F131" s="274">
        <f t="shared" si="15"/>
        <v>12204.7</v>
      </c>
      <c r="G131" s="274">
        <f t="shared" si="15"/>
        <v>1398.4</v>
      </c>
      <c r="H131" s="82"/>
      <c r="I131" s="82"/>
      <c r="J131" s="82"/>
    </row>
    <row r="132" spans="1:22" ht="18.75" x14ac:dyDescent="0.3">
      <c r="A132" s="11" t="s">
        <v>198</v>
      </c>
      <c r="B132" s="39" t="s">
        <v>65</v>
      </c>
      <c r="C132" s="39" t="s">
        <v>68</v>
      </c>
      <c r="D132" s="53">
        <v>244</v>
      </c>
      <c r="E132" s="274">
        <f>'[4]БР _МА 2026_27012026'!F199</f>
        <v>19656</v>
      </c>
      <c r="F132" s="43">
        <v>12204.7</v>
      </c>
      <c r="G132" s="43">
        <v>1398.4</v>
      </c>
      <c r="H132" s="82">
        <f>'[4]БР _МА 2026_27012026'!F199</f>
        <v>19656</v>
      </c>
      <c r="I132" s="82">
        <f>'[4]БР _МА 2026_27012026'!G199</f>
        <v>12204.7</v>
      </c>
      <c r="J132" s="82">
        <f>'[4]БР _МА 2026_27012026'!H199</f>
        <v>1398.4</v>
      </c>
    </row>
    <row r="133" spans="1:22" ht="93.75" x14ac:dyDescent="0.3">
      <c r="A133" s="22" t="s">
        <v>179</v>
      </c>
      <c r="B133" s="32" t="s">
        <v>65</v>
      </c>
      <c r="C133" s="32" t="s">
        <v>83</v>
      </c>
      <c r="D133" s="40"/>
      <c r="E133" s="315">
        <f>E134</f>
        <v>105</v>
      </c>
      <c r="F133" s="315">
        <f t="shared" ref="F133:G135" si="16">F134</f>
        <v>109</v>
      </c>
      <c r="G133" s="315">
        <f t="shared" si="16"/>
        <v>113</v>
      </c>
      <c r="H133" s="82"/>
      <c r="I133" s="82"/>
      <c r="J133" s="82"/>
    </row>
    <row r="134" spans="1:22" ht="37.5" x14ac:dyDescent="0.3">
      <c r="A134" s="11" t="s">
        <v>22</v>
      </c>
      <c r="B134" s="39" t="s">
        <v>65</v>
      </c>
      <c r="C134" s="39" t="s">
        <v>83</v>
      </c>
      <c r="D134" s="40">
        <v>200</v>
      </c>
      <c r="E134" s="310">
        <f>E135</f>
        <v>105</v>
      </c>
      <c r="F134" s="310">
        <f t="shared" si="16"/>
        <v>109</v>
      </c>
      <c r="G134" s="310">
        <f t="shared" si="16"/>
        <v>113</v>
      </c>
      <c r="H134" s="82"/>
      <c r="I134" s="82"/>
      <c r="J134" s="82"/>
    </row>
    <row r="135" spans="1:22" ht="37.5" x14ac:dyDescent="0.3">
      <c r="A135" s="11" t="s">
        <v>23</v>
      </c>
      <c r="B135" s="39" t="s">
        <v>65</v>
      </c>
      <c r="C135" s="39" t="s">
        <v>83</v>
      </c>
      <c r="D135" s="40">
        <v>240</v>
      </c>
      <c r="E135" s="310">
        <f>E136</f>
        <v>105</v>
      </c>
      <c r="F135" s="310">
        <f t="shared" si="16"/>
        <v>109</v>
      </c>
      <c r="G135" s="310">
        <f t="shared" si="16"/>
        <v>113</v>
      </c>
      <c r="H135" s="82"/>
      <c r="I135" s="82"/>
      <c r="J135" s="82"/>
    </row>
    <row r="136" spans="1:22" ht="18.75" x14ac:dyDescent="0.3">
      <c r="A136" s="11" t="s">
        <v>343</v>
      </c>
      <c r="B136" s="39" t="s">
        <v>65</v>
      </c>
      <c r="C136" s="39" t="s">
        <v>83</v>
      </c>
      <c r="D136" s="40">
        <v>244</v>
      </c>
      <c r="E136" s="310">
        <f>'[4]БР _МА 2026_27012026'!F207</f>
        <v>105</v>
      </c>
      <c r="F136" s="43">
        <v>109</v>
      </c>
      <c r="G136" s="43">
        <v>113</v>
      </c>
      <c r="H136" s="82">
        <f>'[4]БР _МА 2026_27012026'!F206</f>
        <v>105</v>
      </c>
      <c r="I136" s="82">
        <f>'[4]БР _МА 2026_27012026'!G206</f>
        <v>109</v>
      </c>
      <c r="J136" s="82">
        <f>'[4]БР _МА 2026_27012026'!H206</f>
        <v>113</v>
      </c>
      <c r="T136" s="82">
        <f>'[4]БР _МА 2026_27012026'!F204</f>
        <v>105</v>
      </c>
      <c r="U136" s="82">
        <f>'[4]БР _МА 2026_27012026'!G204</f>
        <v>109</v>
      </c>
      <c r="V136" s="82">
        <f>'[4]БР _МА 2026_27012026'!H204</f>
        <v>113</v>
      </c>
    </row>
    <row r="137" spans="1:22" ht="18.75" x14ac:dyDescent="0.3">
      <c r="A137" s="33" t="s">
        <v>72</v>
      </c>
      <c r="B137" s="32" t="s">
        <v>144</v>
      </c>
      <c r="C137" s="32"/>
      <c r="D137" s="116"/>
      <c r="E137" s="277">
        <f>E138+E143</f>
        <v>2156</v>
      </c>
      <c r="F137" s="277">
        <f>F138+F143</f>
        <v>1303.2</v>
      </c>
      <c r="G137" s="277">
        <f>G138+G143</f>
        <v>1358.3</v>
      </c>
      <c r="H137" s="82"/>
      <c r="I137" s="82"/>
      <c r="J137" s="82"/>
    </row>
    <row r="138" spans="1:22" ht="37.5" x14ac:dyDescent="0.3">
      <c r="A138" s="22" t="s">
        <v>74</v>
      </c>
      <c r="B138" s="32" t="s">
        <v>76</v>
      </c>
      <c r="C138" s="32"/>
      <c r="D138" s="116"/>
      <c r="E138" s="277">
        <f>E139</f>
        <v>109</v>
      </c>
      <c r="F138" s="277">
        <f t="shared" ref="F138:G141" si="17">F139</f>
        <v>113.5</v>
      </c>
      <c r="G138" s="277">
        <f t="shared" si="17"/>
        <v>118.2</v>
      </c>
      <c r="H138" s="82"/>
      <c r="I138" s="82"/>
      <c r="J138" s="82"/>
    </row>
    <row r="139" spans="1:22" ht="215.25" customHeight="1" x14ac:dyDescent="0.3">
      <c r="A139" s="48" t="s">
        <v>75</v>
      </c>
      <c r="B139" s="32" t="s">
        <v>76</v>
      </c>
      <c r="C139" s="32" t="s">
        <v>77</v>
      </c>
      <c r="D139" s="116"/>
      <c r="E139" s="308">
        <f>E140</f>
        <v>109</v>
      </c>
      <c r="F139" s="308">
        <f t="shared" si="17"/>
        <v>113.5</v>
      </c>
      <c r="G139" s="308">
        <f t="shared" si="17"/>
        <v>118.2</v>
      </c>
      <c r="H139" s="82"/>
      <c r="I139" s="82"/>
      <c r="J139" s="82"/>
    </row>
    <row r="140" spans="1:22" ht="37.5" x14ac:dyDescent="0.3">
      <c r="A140" s="11" t="s">
        <v>22</v>
      </c>
      <c r="B140" s="39" t="s">
        <v>76</v>
      </c>
      <c r="C140" s="39" t="s">
        <v>77</v>
      </c>
      <c r="D140" s="49">
        <v>200</v>
      </c>
      <c r="E140" s="274">
        <f>E141</f>
        <v>109</v>
      </c>
      <c r="F140" s="274">
        <f t="shared" si="17"/>
        <v>113.5</v>
      </c>
      <c r="G140" s="274">
        <f t="shared" si="17"/>
        <v>118.2</v>
      </c>
      <c r="H140" s="82"/>
      <c r="I140" s="82"/>
      <c r="J140" s="82"/>
    </row>
    <row r="141" spans="1:22" ht="37.5" x14ac:dyDescent="0.3">
      <c r="A141" s="11" t="s">
        <v>23</v>
      </c>
      <c r="B141" s="39" t="s">
        <v>76</v>
      </c>
      <c r="C141" s="39" t="s">
        <v>77</v>
      </c>
      <c r="D141" s="49">
        <v>240</v>
      </c>
      <c r="E141" s="274">
        <f>E142</f>
        <v>109</v>
      </c>
      <c r="F141" s="274">
        <f t="shared" si="17"/>
        <v>113.5</v>
      </c>
      <c r="G141" s="274">
        <f t="shared" si="17"/>
        <v>118.2</v>
      </c>
      <c r="H141" s="82"/>
      <c r="I141" s="82"/>
      <c r="J141" s="82"/>
    </row>
    <row r="142" spans="1:22" ht="18.75" x14ac:dyDescent="0.3">
      <c r="A142" s="11" t="s">
        <v>198</v>
      </c>
      <c r="B142" s="39" t="s">
        <v>76</v>
      </c>
      <c r="C142" s="39" t="s">
        <v>77</v>
      </c>
      <c r="D142" s="49">
        <v>244</v>
      </c>
      <c r="E142" s="274">
        <f>'[4]БР _МА 2026_27012026'!F221</f>
        <v>109</v>
      </c>
      <c r="F142" s="43">
        <v>113.5</v>
      </c>
      <c r="G142" s="43">
        <v>118.2</v>
      </c>
      <c r="H142" s="82">
        <f>'[4]БР _МА 2026_27012026'!F221</f>
        <v>109</v>
      </c>
      <c r="I142" s="82">
        <f>'[4]БР _МА 2026_27012026'!G221</f>
        <v>113.5</v>
      </c>
      <c r="J142" s="82">
        <f>'[4]БР _МА 2026_27012026'!H221</f>
        <v>118.2</v>
      </c>
    </row>
    <row r="143" spans="1:22" ht="26.25" customHeight="1" x14ac:dyDescent="0.3">
      <c r="A143" s="22" t="s">
        <v>81</v>
      </c>
      <c r="B143" s="32" t="s">
        <v>82</v>
      </c>
      <c r="C143" s="32"/>
      <c r="D143" s="112"/>
      <c r="E143" s="277">
        <f>E144+E148+E152+E157</f>
        <v>2047</v>
      </c>
      <c r="F143" s="277">
        <f>F144+F148+F152+F157</f>
        <v>1189.7</v>
      </c>
      <c r="G143" s="277">
        <f>G144+G148+G152+G157</f>
        <v>1240.0999999999999</v>
      </c>
      <c r="H143" s="82"/>
      <c r="I143" s="82"/>
      <c r="J143" s="82"/>
    </row>
    <row r="144" spans="1:22" ht="75" x14ac:dyDescent="0.3">
      <c r="A144" s="22" t="s">
        <v>177</v>
      </c>
      <c r="B144" s="32" t="s">
        <v>82</v>
      </c>
      <c r="C144" s="32" t="s">
        <v>178</v>
      </c>
      <c r="D144" s="100"/>
      <c r="E144" s="318">
        <f>E145</f>
        <v>140</v>
      </c>
      <c r="F144" s="318">
        <f t="shared" ref="F144:G146" si="18">F145</f>
        <v>146</v>
      </c>
      <c r="G144" s="318">
        <f t="shared" si="18"/>
        <v>152</v>
      </c>
      <c r="H144" s="82"/>
      <c r="I144" s="82"/>
      <c r="J144" s="82"/>
    </row>
    <row r="145" spans="1:10" ht="37.5" x14ac:dyDescent="0.3">
      <c r="A145" s="11" t="s">
        <v>22</v>
      </c>
      <c r="B145" s="39" t="s">
        <v>82</v>
      </c>
      <c r="C145" s="39" t="s">
        <v>178</v>
      </c>
      <c r="D145" s="100">
        <v>200</v>
      </c>
      <c r="E145" s="277">
        <f>E146</f>
        <v>140</v>
      </c>
      <c r="F145" s="277">
        <f t="shared" si="18"/>
        <v>146</v>
      </c>
      <c r="G145" s="277">
        <f t="shared" si="18"/>
        <v>152</v>
      </c>
      <c r="H145" s="82"/>
      <c r="I145" s="82"/>
      <c r="J145" s="82"/>
    </row>
    <row r="146" spans="1:10" ht="37.5" x14ac:dyDescent="0.3">
      <c r="A146" s="11" t="s">
        <v>23</v>
      </c>
      <c r="B146" s="39" t="s">
        <v>82</v>
      </c>
      <c r="C146" s="39" t="s">
        <v>178</v>
      </c>
      <c r="D146" s="100">
        <v>240</v>
      </c>
      <c r="E146" s="274">
        <f>E147</f>
        <v>140</v>
      </c>
      <c r="F146" s="274">
        <f t="shared" si="18"/>
        <v>146</v>
      </c>
      <c r="G146" s="274">
        <f t="shared" si="18"/>
        <v>152</v>
      </c>
      <c r="H146" s="82"/>
      <c r="I146" s="82"/>
      <c r="J146" s="82"/>
    </row>
    <row r="147" spans="1:10" ht="18.75" x14ac:dyDescent="0.3">
      <c r="A147" s="11" t="s">
        <v>198</v>
      </c>
      <c r="B147" s="117" t="s">
        <v>82</v>
      </c>
      <c r="C147" s="39" t="s">
        <v>178</v>
      </c>
      <c r="D147" s="100">
        <v>244</v>
      </c>
      <c r="E147" s="274">
        <v>140</v>
      </c>
      <c r="F147" s="43">
        <v>146</v>
      </c>
      <c r="G147" s="43">
        <v>152</v>
      </c>
      <c r="H147" s="82">
        <f>'[4]БР _МА 2026_27012026'!F225</f>
        <v>140</v>
      </c>
      <c r="I147" s="82">
        <f>'[4]БР _МА 2026_27012026'!G225</f>
        <v>146</v>
      </c>
      <c r="J147" s="82">
        <f>'[4]БР _МА 2026_27012026'!H225</f>
        <v>152</v>
      </c>
    </row>
    <row r="148" spans="1:10" ht="79.5" customHeight="1" x14ac:dyDescent="0.3">
      <c r="A148" s="22" t="s">
        <v>179</v>
      </c>
      <c r="B148" s="114" t="s">
        <v>82</v>
      </c>
      <c r="C148" s="32" t="s">
        <v>83</v>
      </c>
      <c r="D148" s="62"/>
      <c r="E148" s="318">
        <f>E149</f>
        <v>94</v>
      </c>
      <c r="F148" s="318">
        <f t="shared" ref="F148:G150" si="19">F149</f>
        <v>98</v>
      </c>
      <c r="G148" s="318">
        <f t="shared" si="19"/>
        <v>102</v>
      </c>
      <c r="H148" s="82"/>
      <c r="I148" s="82"/>
      <c r="J148" s="82"/>
    </row>
    <row r="149" spans="1:10" ht="37.5" x14ac:dyDescent="0.3">
      <c r="A149" s="11" t="s">
        <v>22</v>
      </c>
      <c r="B149" s="117" t="s">
        <v>82</v>
      </c>
      <c r="C149" s="39" t="s">
        <v>83</v>
      </c>
      <c r="D149" s="40">
        <v>200</v>
      </c>
      <c r="E149" s="274">
        <f>E150</f>
        <v>94</v>
      </c>
      <c r="F149" s="274">
        <f t="shared" si="19"/>
        <v>98</v>
      </c>
      <c r="G149" s="274">
        <f t="shared" si="19"/>
        <v>102</v>
      </c>
      <c r="H149" s="82"/>
      <c r="I149" s="82"/>
      <c r="J149" s="82"/>
    </row>
    <row r="150" spans="1:10" ht="37.5" x14ac:dyDescent="0.3">
      <c r="A150" s="11" t="s">
        <v>23</v>
      </c>
      <c r="B150" s="117" t="s">
        <v>82</v>
      </c>
      <c r="C150" s="39" t="s">
        <v>83</v>
      </c>
      <c r="D150" s="40">
        <v>240</v>
      </c>
      <c r="E150" s="274">
        <f>E151</f>
        <v>94</v>
      </c>
      <c r="F150" s="274">
        <f t="shared" si="19"/>
        <v>98</v>
      </c>
      <c r="G150" s="274">
        <f t="shared" si="19"/>
        <v>102</v>
      </c>
      <c r="H150" s="82"/>
      <c r="I150" s="82"/>
      <c r="J150" s="82"/>
    </row>
    <row r="151" spans="1:10" ht="18.75" x14ac:dyDescent="0.3">
      <c r="A151" s="11" t="s">
        <v>198</v>
      </c>
      <c r="B151" s="117" t="s">
        <v>82</v>
      </c>
      <c r="C151" s="39" t="s">
        <v>83</v>
      </c>
      <c r="D151" s="40">
        <v>244</v>
      </c>
      <c r="E151" s="274">
        <v>94</v>
      </c>
      <c r="F151" s="43">
        <v>98</v>
      </c>
      <c r="G151" s="43">
        <v>102</v>
      </c>
      <c r="H151" s="82">
        <f>'[4]БР _МА 2026_27012026'!F235</f>
        <v>94</v>
      </c>
      <c r="I151" s="82">
        <f>'[4]БР _МА 2026_27012026'!G235</f>
        <v>98</v>
      </c>
      <c r="J151" s="82">
        <f>'[4]БР _МА 2026_27012026'!H235</f>
        <v>102</v>
      </c>
    </row>
    <row r="152" spans="1:10" ht="45.75" customHeight="1" x14ac:dyDescent="0.3">
      <c r="A152" s="22" t="s">
        <v>78</v>
      </c>
      <c r="B152" s="114" t="s">
        <v>82</v>
      </c>
      <c r="C152" s="32"/>
      <c r="D152" s="109"/>
      <c r="E152" s="277">
        <f>E153+E161+E165+E169</f>
        <v>315</v>
      </c>
      <c r="F152" s="277">
        <f>F153+F161+F165+F169</f>
        <v>324</v>
      </c>
      <c r="G152" s="277">
        <f>G153+G161+G165+G169</f>
        <v>339</v>
      </c>
      <c r="H152" s="82"/>
      <c r="I152" s="82"/>
      <c r="J152" s="82"/>
    </row>
    <row r="153" spans="1:10" ht="37.5" x14ac:dyDescent="0.3">
      <c r="A153" s="22" t="s">
        <v>145</v>
      </c>
      <c r="B153" s="114" t="s">
        <v>82</v>
      </c>
      <c r="C153" s="32" t="s">
        <v>85</v>
      </c>
      <c r="D153" s="109"/>
      <c r="E153" s="318">
        <f>E154</f>
        <v>42</v>
      </c>
      <c r="F153" s="318">
        <f t="shared" ref="F153:G155" si="20">F154</f>
        <v>44</v>
      </c>
      <c r="G153" s="318">
        <f t="shared" si="20"/>
        <v>45</v>
      </c>
      <c r="H153" s="82"/>
      <c r="I153" s="82"/>
      <c r="J153" s="82"/>
    </row>
    <row r="154" spans="1:10" ht="37.5" x14ac:dyDescent="0.3">
      <c r="A154" s="11" t="s">
        <v>22</v>
      </c>
      <c r="B154" s="117" t="s">
        <v>82</v>
      </c>
      <c r="C154" s="39" t="s">
        <v>85</v>
      </c>
      <c r="D154" s="40">
        <v>200</v>
      </c>
      <c r="E154" s="313">
        <f>E155</f>
        <v>42</v>
      </c>
      <c r="F154" s="313">
        <f t="shared" si="20"/>
        <v>44</v>
      </c>
      <c r="G154" s="313">
        <f t="shared" si="20"/>
        <v>45</v>
      </c>
      <c r="H154" s="82"/>
      <c r="I154" s="82"/>
      <c r="J154" s="82"/>
    </row>
    <row r="155" spans="1:10" ht="37.5" x14ac:dyDescent="0.3">
      <c r="A155" s="11" t="s">
        <v>23</v>
      </c>
      <c r="B155" s="117" t="s">
        <v>82</v>
      </c>
      <c r="C155" s="39" t="s">
        <v>85</v>
      </c>
      <c r="D155" s="40">
        <v>240</v>
      </c>
      <c r="E155" s="313">
        <f>E156</f>
        <v>42</v>
      </c>
      <c r="F155" s="313">
        <f t="shared" si="20"/>
        <v>44</v>
      </c>
      <c r="G155" s="313">
        <f t="shared" si="20"/>
        <v>45</v>
      </c>
      <c r="H155" s="82"/>
      <c r="I155" s="82"/>
      <c r="J155" s="82"/>
    </row>
    <row r="156" spans="1:10" ht="18.75" x14ac:dyDescent="0.3">
      <c r="A156" s="11" t="s">
        <v>198</v>
      </c>
      <c r="B156" s="117" t="s">
        <v>82</v>
      </c>
      <c r="C156" s="39" t="s">
        <v>85</v>
      </c>
      <c r="D156" s="40">
        <v>244</v>
      </c>
      <c r="E156" s="313">
        <v>42</v>
      </c>
      <c r="F156" s="120">
        <v>44</v>
      </c>
      <c r="G156" s="120">
        <v>45</v>
      </c>
      <c r="H156" s="82">
        <f>'[4]БР _МА 2026_27012026'!F246</f>
        <v>42</v>
      </c>
      <c r="I156" s="82">
        <f>'[4]БР _МА 2026_27012026'!G246</f>
        <v>44</v>
      </c>
      <c r="J156" s="82">
        <f>'[4]БР _МА 2026_27012026'!H246</f>
        <v>45</v>
      </c>
    </row>
    <row r="157" spans="1:10" ht="37.5" x14ac:dyDescent="0.3">
      <c r="A157" s="22" t="s">
        <v>290</v>
      </c>
      <c r="B157" s="114" t="s">
        <v>82</v>
      </c>
      <c r="C157" s="32" t="s">
        <v>291</v>
      </c>
      <c r="D157" s="109"/>
      <c r="E157" s="318">
        <f t="shared" ref="E157:G159" si="21">E158</f>
        <v>1498</v>
      </c>
      <c r="F157" s="318">
        <f t="shared" si="21"/>
        <v>621.70000000000005</v>
      </c>
      <c r="G157" s="318">
        <f t="shared" si="21"/>
        <v>647.1</v>
      </c>
      <c r="H157" s="82"/>
      <c r="I157" s="82"/>
      <c r="J157" s="82"/>
    </row>
    <row r="158" spans="1:10" ht="37.5" x14ac:dyDescent="0.3">
      <c r="A158" s="11" t="s">
        <v>22</v>
      </c>
      <c r="B158" s="117" t="s">
        <v>82</v>
      </c>
      <c r="C158" s="39" t="s">
        <v>291</v>
      </c>
      <c r="D158" s="40">
        <v>200</v>
      </c>
      <c r="E158" s="313">
        <f t="shared" si="21"/>
        <v>1498</v>
      </c>
      <c r="F158" s="313">
        <f t="shared" si="21"/>
        <v>621.70000000000005</v>
      </c>
      <c r="G158" s="313">
        <f t="shared" si="21"/>
        <v>647.1</v>
      </c>
      <c r="H158" s="82"/>
      <c r="I158" s="82"/>
      <c r="J158" s="82"/>
    </row>
    <row r="159" spans="1:10" ht="37.5" x14ac:dyDescent="0.3">
      <c r="A159" s="11" t="s">
        <v>23</v>
      </c>
      <c r="B159" s="117" t="s">
        <v>82</v>
      </c>
      <c r="C159" s="39" t="s">
        <v>291</v>
      </c>
      <c r="D159" s="40">
        <v>240</v>
      </c>
      <c r="E159" s="313">
        <f t="shared" si="21"/>
        <v>1498</v>
      </c>
      <c r="F159" s="313">
        <f t="shared" si="21"/>
        <v>621.70000000000005</v>
      </c>
      <c r="G159" s="313">
        <f t="shared" si="21"/>
        <v>647.1</v>
      </c>
      <c r="H159" s="82"/>
      <c r="I159" s="82"/>
      <c r="J159" s="82"/>
    </row>
    <row r="160" spans="1:10" ht="18.75" x14ac:dyDescent="0.3">
      <c r="A160" s="11" t="s">
        <v>198</v>
      </c>
      <c r="B160" s="117" t="s">
        <v>82</v>
      </c>
      <c r="C160" s="39" t="s">
        <v>291</v>
      </c>
      <c r="D160" s="40">
        <v>244</v>
      </c>
      <c r="E160" s="313">
        <v>1498</v>
      </c>
      <c r="F160" s="120">
        <v>621.70000000000005</v>
      </c>
      <c r="G160" s="120">
        <v>647.1</v>
      </c>
      <c r="H160" s="82">
        <f>'[4]БР _МА 2026_27012026'!F255</f>
        <v>1498</v>
      </c>
      <c r="I160" s="82">
        <f>'[4]БР _МА 2026_27012026'!G255</f>
        <v>621.70000000000005</v>
      </c>
      <c r="J160" s="82">
        <f>'[4]БР _МА 2026_27012026'!H255</f>
        <v>647.1</v>
      </c>
    </row>
    <row r="161" spans="1:10" ht="37.5" x14ac:dyDescent="0.3">
      <c r="A161" s="22" t="s">
        <v>86</v>
      </c>
      <c r="B161" s="114" t="s">
        <v>82</v>
      </c>
      <c r="C161" s="32" t="s">
        <v>87</v>
      </c>
      <c r="D161" s="109"/>
      <c r="E161" s="318">
        <f>E162</f>
        <v>84</v>
      </c>
      <c r="F161" s="318">
        <f t="shared" ref="F161:G163" si="22">F162</f>
        <v>84</v>
      </c>
      <c r="G161" s="318">
        <f t="shared" si="22"/>
        <v>90</v>
      </c>
      <c r="H161" s="82"/>
      <c r="I161" s="82"/>
      <c r="J161" s="82"/>
    </row>
    <row r="162" spans="1:10" ht="37.5" x14ac:dyDescent="0.3">
      <c r="A162" s="11" t="s">
        <v>22</v>
      </c>
      <c r="B162" s="117" t="s">
        <v>82</v>
      </c>
      <c r="C162" s="39" t="s">
        <v>87</v>
      </c>
      <c r="D162" s="40">
        <v>200</v>
      </c>
      <c r="E162" s="313">
        <f>E163</f>
        <v>84</v>
      </c>
      <c r="F162" s="313">
        <f t="shared" si="22"/>
        <v>84</v>
      </c>
      <c r="G162" s="313">
        <f t="shared" si="22"/>
        <v>90</v>
      </c>
      <c r="H162" s="82"/>
      <c r="I162" s="82"/>
      <c r="J162" s="82"/>
    </row>
    <row r="163" spans="1:10" ht="37.5" x14ac:dyDescent="0.3">
      <c r="A163" s="11" t="s">
        <v>23</v>
      </c>
      <c r="B163" s="117" t="s">
        <v>82</v>
      </c>
      <c r="C163" s="39" t="s">
        <v>87</v>
      </c>
      <c r="D163" s="40">
        <v>240</v>
      </c>
      <c r="E163" s="313">
        <f>E164</f>
        <v>84</v>
      </c>
      <c r="F163" s="313">
        <f t="shared" si="22"/>
        <v>84</v>
      </c>
      <c r="G163" s="313">
        <f t="shared" si="22"/>
        <v>90</v>
      </c>
      <c r="H163" s="82"/>
      <c r="I163" s="82"/>
      <c r="J163" s="82"/>
    </row>
    <row r="164" spans="1:10" ht="18.75" x14ac:dyDescent="0.3">
      <c r="A164" s="11" t="s">
        <v>198</v>
      </c>
      <c r="B164" s="117" t="s">
        <v>82</v>
      </c>
      <c r="C164" s="39" t="s">
        <v>87</v>
      </c>
      <c r="D164" s="40">
        <v>244</v>
      </c>
      <c r="E164" s="313">
        <v>84</v>
      </c>
      <c r="F164" s="120">
        <v>84</v>
      </c>
      <c r="G164" s="120">
        <v>90</v>
      </c>
      <c r="H164" s="82">
        <f>'[4]БР _МА 2026_27012026'!F263</f>
        <v>84</v>
      </c>
      <c r="I164" s="82">
        <f>'[4]БР _МА 2026_27012026'!G263</f>
        <v>84</v>
      </c>
      <c r="J164" s="82">
        <f>'[4]БР _МА 2026_27012026'!H263</f>
        <v>90</v>
      </c>
    </row>
    <row r="165" spans="1:10" ht="56.25" x14ac:dyDescent="0.3">
      <c r="A165" s="12" t="s">
        <v>88</v>
      </c>
      <c r="B165" s="114" t="s">
        <v>82</v>
      </c>
      <c r="C165" s="32" t="s">
        <v>89</v>
      </c>
      <c r="D165" s="109"/>
      <c r="E165" s="326">
        <f>E166</f>
        <v>105</v>
      </c>
      <c r="F165" s="326">
        <f t="shared" ref="F165:G167" si="23">F166</f>
        <v>109</v>
      </c>
      <c r="G165" s="326">
        <f t="shared" si="23"/>
        <v>114</v>
      </c>
      <c r="H165" s="82"/>
      <c r="I165" s="82"/>
      <c r="J165" s="82"/>
    </row>
    <row r="166" spans="1:10" ht="37.5" x14ac:dyDescent="0.3">
      <c r="A166" s="11" t="s">
        <v>22</v>
      </c>
      <c r="B166" s="117" t="s">
        <v>82</v>
      </c>
      <c r="C166" s="39" t="s">
        <v>89</v>
      </c>
      <c r="D166" s="40">
        <v>200</v>
      </c>
      <c r="E166" s="313">
        <f>E167</f>
        <v>105</v>
      </c>
      <c r="F166" s="313">
        <f t="shared" si="23"/>
        <v>109</v>
      </c>
      <c r="G166" s="313">
        <f t="shared" si="23"/>
        <v>114</v>
      </c>
      <c r="H166" s="82"/>
      <c r="I166" s="82"/>
      <c r="J166" s="82"/>
    </row>
    <row r="167" spans="1:10" ht="37.5" x14ac:dyDescent="0.3">
      <c r="A167" s="11" t="s">
        <v>23</v>
      </c>
      <c r="B167" s="117" t="s">
        <v>82</v>
      </c>
      <c r="C167" s="39" t="s">
        <v>90</v>
      </c>
      <c r="D167" s="40">
        <v>240</v>
      </c>
      <c r="E167" s="313">
        <f>E168</f>
        <v>105</v>
      </c>
      <c r="F167" s="313">
        <f t="shared" si="23"/>
        <v>109</v>
      </c>
      <c r="G167" s="313">
        <f t="shared" si="23"/>
        <v>114</v>
      </c>
      <c r="H167" s="82"/>
      <c r="I167" s="82"/>
      <c r="J167" s="82"/>
    </row>
    <row r="168" spans="1:10" ht="18.75" x14ac:dyDescent="0.3">
      <c r="A168" s="11" t="s">
        <v>198</v>
      </c>
      <c r="B168" s="117" t="s">
        <v>82</v>
      </c>
      <c r="C168" s="39" t="s">
        <v>90</v>
      </c>
      <c r="D168" s="53">
        <v>244</v>
      </c>
      <c r="E168" s="313">
        <v>105</v>
      </c>
      <c r="F168" s="120">
        <v>109</v>
      </c>
      <c r="G168" s="120">
        <v>114</v>
      </c>
      <c r="H168" s="82">
        <f>'[4]БР _МА 2026_27012026'!F271</f>
        <v>105</v>
      </c>
      <c r="I168" s="82">
        <f>'[4]БР _МА 2026_27012026'!G271</f>
        <v>109</v>
      </c>
      <c r="J168" s="82">
        <f>'[4]БР _МА 2026_27012026'!H271</f>
        <v>114</v>
      </c>
    </row>
    <row r="169" spans="1:10" ht="150" x14ac:dyDescent="0.3">
      <c r="A169" s="22" t="s">
        <v>93</v>
      </c>
      <c r="B169" s="114" t="s">
        <v>82</v>
      </c>
      <c r="C169" s="50" t="s">
        <v>94</v>
      </c>
      <c r="D169" s="53"/>
      <c r="E169" s="326">
        <f>E170</f>
        <v>84</v>
      </c>
      <c r="F169" s="326">
        <f t="shared" ref="F169:G171" si="24">F170</f>
        <v>87</v>
      </c>
      <c r="G169" s="326">
        <f t="shared" si="24"/>
        <v>90</v>
      </c>
      <c r="H169" s="82"/>
      <c r="I169" s="82"/>
      <c r="J169" s="82"/>
    </row>
    <row r="170" spans="1:10" ht="37.5" x14ac:dyDescent="0.3">
      <c r="A170" s="11" t="s">
        <v>22</v>
      </c>
      <c r="B170" s="117" t="s">
        <v>82</v>
      </c>
      <c r="C170" s="52" t="s">
        <v>94</v>
      </c>
      <c r="D170" s="53">
        <v>200</v>
      </c>
      <c r="E170" s="320">
        <f>E171</f>
        <v>84</v>
      </c>
      <c r="F170" s="320">
        <f t="shared" si="24"/>
        <v>87</v>
      </c>
      <c r="G170" s="320">
        <f t="shared" si="24"/>
        <v>90</v>
      </c>
      <c r="H170" s="82"/>
      <c r="I170" s="82"/>
      <c r="J170" s="82"/>
    </row>
    <row r="171" spans="1:10" ht="37.5" x14ac:dyDescent="0.3">
      <c r="A171" s="11" t="s">
        <v>23</v>
      </c>
      <c r="B171" s="117" t="s">
        <v>82</v>
      </c>
      <c r="C171" s="52" t="s">
        <v>94</v>
      </c>
      <c r="D171" s="53">
        <v>240</v>
      </c>
      <c r="E171" s="320">
        <f>E172</f>
        <v>84</v>
      </c>
      <c r="F171" s="320">
        <f t="shared" si="24"/>
        <v>87</v>
      </c>
      <c r="G171" s="320">
        <f t="shared" si="24"/>
        <v>90</v>
      </c>
      <c r="H171" s="82"/>
      <c r="I171" s="82"/>
      <c r="J171" s="82"/>
    </row>
    <row r="172" spans="1:10" ht="18.75" x14ac:dyDescent="0.3">
      <c r="A172" s="11" t="s">
        <v>198</v>
      </c>
      <c r="B172" s="117" t="s">
        <v>82</v>
      </c>
      <c r="C172" s="52" t="s">
        <v>94</v>
      </c>
      <c r="D172" s="53">
        <v>244</v>
      </c>
      <c r="E172" s="313">
        <v>84</v>
      </c>
      <c r="F172" s="120">
        <v>87</v>
      </c>
      <c r="G172" s="120">
        <v>90</v>
      </c>
      <c r="H172" s="82">
        <f>'[4]БР _МА 2026_27012026'!F279</f>
        <v>84</v>
      </c>
      <c r="I172" s="82">
        <f>'[4]БР _МА 2026_27012026'!G279</f>
        <v>87</v>
      </c>
      <c r="J172" s="82">
        <f>'[4]БР _МА 2026_27012026'!H279</f>
        <v>90</v>
      </c>
    </row>
    <row r="173" spans="1:10" ht="18.75" x14ac:dyDescent="0.3">
      <c r="A173" s="3" t="s">
        <v>95</v>
      </c>
      <c r="B173" s="32" t="s">
        <v>146</v>
      </c>
      <c r="C173" s="32"/>
      <c r="D173" s="112"/>
      <c r="E173" s="277">
        <f>E174+E180</f>
        <v>9030.4</v>
      </c>
      <c r="F173" s="277">
        <f>F174+F180</f>
        <v>6154.4</v>
      </c>
      <c r="G173" s="277">
        <f>G174+G180</f>
        <v>4802.2</v>
      </c>
      <c r="H173" s="82"/>
      <c r="I173" s="82"/>
      <c r="J173" s="82"/>
    </row>
    <row r="174" spans="1:10" ht="18.75" x14ac:dyDescent="0.3">
      <c r="A174" s="55" t="s">
        <v>97</v>
      </c>
      <c r="B174" s="32" t="s">
        <v>98</v>
      </c>
      <c r="C174" s="32"/>
      <c r="D174" s="112"/>
      <c r="E174" s="277">
        <f>E175</f>
        <v>4776</v>
      </c>
      <c r="F174" s="277">
        <f t="shared" ref="F174:G178" si="25">F175</f>
        <v>4373</v>
      </c>
      <c r="G174" s="277">
        <f t="shared" si="25"/>
        <v>3591</v>
      </c>
      <c r="H174" s="82"/>
      <c r="I174" s="82"/>
      <c r="J174" s="82"/>
    </row>
    <row r="175" spans="1:10" ht="61.5" customHeight="1" x14ac:dyDescent="0.3">
      <c r="A175" s="174" t="s">
        <v>57</v>
      </c>
      <c r="B175" s="32" t="s">
        <v>98</v>
      </c>
      <c r="C175" s="32"/>
      <c r="D175" s="112"/>
      <c r="E175" s="277">
        <f>E176</f>
        <v>4776</v>
      </c>
      <c r="F175" s="277">
        <f t="shared" si="25"/>
        <v>4373</v>
      </c>
      <c r="G175" s="277">
        <f t="shared" si="25"/>
        <v>3591</v>
      </c>
      <c r="H175" s="82"/>
      <c r="I175" s="82"/>
      <c r="J175" s="82"/>
    </row>
    <row r="176" spans="1:10" ht="63.75" customHeight="1" x14ac:dyDescent="0.3">
      <c r="A176" s="12" t="s">
        <v>99</v>
      </c>
      <c r="B176" s="32" t="s">
        <v>98</v>
      </c>
      <c r="C176" s="32" t="s">
        <v>100</v>
      </c>
      <c r="D176" s="116"/>
      <c r="E176" s="318">
        <f>E177</f>
        <v>4776</v>
      </c>
      <c r="F176" s="318">
        <f t="shared" si="25"/>
        <v>4373</v>
      </c>
      <c r="G176" s="318">
        <f t="shared" si="25"/>
        <v>3591</v>
      </c>
      <c r="H176" s="82"/>
      <c r="I176" s="82"/>
      <c r="J176" s="82"/>
    </row>
    <row r="177" spans="1:19" ht="37.5" x14ac:dyDescent="0.3">
      <c r="A177" s="11" t="s">
        <v>22</v>
      </c>
      <c r="B177" s="39" t="s">
        <v>98</v>
      </c>
      <c r="C177" s="39" t="s">
        <v>100</v>
      </c>
      <c r="D177" s="40">
        <v>200</v>
      </c>
      <c r="E177" s="274">
        <f>E178</f>
        <v>4776</v>
      </c>
      <c r="F177" s="274">
        <f t="shared" si="25"/>
        <v>4373</v>
      </c>
      <c r="G177" s="274">
        <f t="shared" si="25"/>
        <v>3591</v>
      </c>
      <c r="H177" s="82"/>
      <c r="I177" s="82"/>
      <c r="J177" s="82"/>
    </row>
    <row r="178" spans="1:19" ht="37.5" x14ac:dyDescent="0.3">
      <c r="A178" s="11" t="s">
        <v>23</v>
      </c>
      <c r="B178" s="39" t="s">
        <v>98</v>
      </c>
      <c r="C178" s="39" t="s">
        <v>100</v>
      </c>
      <c r="D178" s="40">
        <v>240</v>
      </c>
      <c r="E178" s="274">
        <f>E179</f>
        <v>4776</v>
      </c>
      <c r="F178" s="274">
        <f t="shared" si="25"/>
        <v>4373</v>
      </c>
      <c r="G178" s="274">
        <f t="shared" si="25"/>
        <v>3591</v>
      </c>
      <c r="H178" s="82"/>
      <c r="I178" s="82"/>
      <c r="J178" s="82"/>
    </row>
    <row r="179" spans="1:19" ht="18.75" x14ac:dyDescent="0.3">
      <c r="A179" s="11" t="s">
        <v>198</v>
      </c>
      <c r="B179" s="39" t="s">
        <v>98</v>
      </c>
      <c r="C179" s="39" t="s">
        <v>100</v>
      </c>
      <c r="D179" s="40">
        <v>244</v>
      </c>
      <c r="E179" s="274">
        <v>4776</v>
      </c>
      <c r="F179" s="274">
        <v>4373</v>
      </c>
      <c r="G179" s="274">
        <v>3591</v>
      </c>
      <c r="H179" s="82">
        <f>'[4]БР _МА 2026_27012026'!F290</f>
        <v>4776</v>
      </c>
      <c r="I179" s="82">
        <f>'[4]БР _МА 2026_27012026'!G290</f>
        <v>4373</v>
      </c>
      <c r="J179" s="82">
        <f>'[4]БР _МА 2026_27012026'!H290</f>
        <v>3591</v>
      </c>
    </row>
    <row r="180" spans="1:19" ht="18.75" x14ac:dyDescent="0.3">
      <c r="A180" s="3" t="s">
        <v>167</v>
      </c>
      <c r="B180" s="19" t="s">
        <v>168</v>
      </c>
      <c r="C180" s="19"/>
      <c r="D180" s="20"/>
      <c r="E180" s="327">
        <f>E181</f>
        <v>4254.3999999999996</v>
      </c>
      <c r="F180" s="327">
        <f t="shared" ref="F180:G184" si="26">F181</f>
        <v>1781.4</v>
      </c>
      <c r="G180" s="327">
        <f t="shared" si="26"/>
        <v>1211.2</v>
      </c>
      <c r="H180" s="82"/>
      <c r="I180" s="82"/>
      <c r="J180" s="82"/>
    </row>
    <row r="181" spans="1:19" ht="43.5" customHeight="1" x14ac:dyDescent="0.3">
      <c r="A181" s="18" t="s">
        <v>78</v>
      </c>
      <c r="B181" s="19" t="s">
        <v>168</v>
      </c>
      <c r="C181" s="19"/>
      <c r="D181" s="20"/>
      <c r="E181" s="327">
        <f>E182</f>
        <v>4254.3999999999996</v>
      </c>
      <c r="F181" s="327">
        <f t="shared" si="26"/>
        <v>1781.4</v>
      </c>
      <c r="G181" s="327">
        <f t="shared" si="26"/>
        <v>1211.2</v>
      </c>
      <c r="H181" s="82"/>
      <c r="I181" s="82"/>
      <c r="J181" s="82"/>
    </row>
    <row r="182" spans="1:19" ht="37.5" x14ac:dyDescent="0.3">
      <c r="A182" s="5" t="s">
        <v>79</v>
      </c>
      <c r="B182" s="19" t="s">
        <v>168</v>
      </c>
      <c r="C182" s="7" t="s">
        <v>80</v>
      </c>
      <c r="D182" s="20"/>
      <c r="E182" s="328">
        <f>E183</f>
        <v>4254.3999999999996</v>
      </c>
      <c r="F182" s="328">
        <f t="shared" si="26"/>
        <v>1781.4</v>
      </c>
      <c r="G182" s="328">
        <f t="shared" si="26"/>
        <v>1211.2</v>
      </c>
      <c r="H182" s="82"/>
      <c r="I182" s="82"/>
      <c r="J182" s="82"/>
    </row>
    <row r="183" spans="1:19" ht="37.5" x14ac:dyDescent="0.3">
      <c r="A183" s="11" t="s">
        <v>22</v>
      </c>
      <c r="B183" s="7" t="s">
        <v>168</v>
      </c>
      <c r="C183" s="7" t="s">
        <v>80</v>
      </c>
      <c r="D183" s="8">
        <v>200</v>
      </c>
      <c r="E183" s="322">
        <f>E184</f>
        <v>4254.3999999999996</v>
      </c>
      <c r="F183" s="322">
        <f t="shared" si="26"/>
        <v>1781.4</v>
      </c>
      <c r="G183" s="322">
        <f t="shared" si="26"/>
        <v>1211.2</v>
      </c>
      <c r="H183" s="82"/>
      <c r="I183" s="82"/>
      <c r="J183" s="82"/>
    </row>
    <row r="184" spans="1:19" ht="37.5" x14ac:dyDescent="0.3">
      <c r="A184" s="11" t="s">
        <v>23</v>
      </c>
      <c r="B184" s="7" t="s">
        <v>168</v>
      </c>
      <c r="C184" s="7" t="s">
        <v>80</v>
      </c>
      <c r="D184" s="8">
        <v>240</v>
      </c>
      <c r="E184" s="322">
        <f>E185</f>
        <v>4254.3999999999996</v>
      </c>
      <c r="F184" s="322">
        <f t="shared" si="26"/>
        <v>1781.4</v>
      </c>
      <c r="G184" s="322">
        <f t="shared" si="26"/>
        <v>1211.2</v>
      </c>
      <c r="H184" s="82"/>
      <c r="I184" s="82"/>
      <c r="J184" s="82"/>
    </row>
    <row r="185" spans="1:19" ht="18.75" x14ac:dyDescent="0.3">
      <c r="A185" s="11" t="s">
        <v>198</v>
      </c>
      <c r="B185" s="7" t="s">
        <v>168</v>
      </c>
      <c r="C185" s="7" t="s">
        <v>80</v>
      </c>
      <c r="D185" s="8">
        <v>244</v>
      </c>
      <c r="E185" s="322">
        <v>4254.3999999999996</v>
      </c>
      <c r="F185" s="9">
        <v>1781.4</v>
      </c>
      <c r="G185" s="9">
        <v>1211.2</v>
      </c>
      <c r="H185" s="82">
        <f>'[4]БР _МА 2026_27012026'!F300</f>
        <v>4254.3999999999996</v>
      </c>
      <c r="I185" s="82">
        <f>'[4]БР _МА 2026_27012026'!G300</f>
        <v>1781.4</v>
      </c>
      <c r="J185" s="82">
        <f>'[4]БР _МА 2026_27012026'!H300</f>
        <v>1211.1999999999998</v>
      </c>
    </row>
    <row r="186" spans="1:19" ht="23.25" customHeight="1" x14ac:dyDescent="0.3">
      <c r="A186" s="33" t="s">
        <v>101</v>
      </c>
      <c r="B186" s="32" t="s">
        <v>147</v>
      </c>
      <c r="C186" s="32"/>
      <c r="D186" s="62"/>
      <c r="E186" s="271">
        <f>E187+E192+E197</f>
        <v>19448.400000000001</v>
      </c>
      <c r="F186" s="271">
        <f>F187+F192+F197</f>
        <v>20257.099999999999</v>
      </c>
      <c r="G186" s="271">
        <f>G187+G192+G197</f>
        <v>21083.5</v>
      </c>
      <c r="I186" s="82"/>
      <c r="J186" s="82"/>
    </row>
    <row r="187" spans="1:19" ht="21.75" customHeight="1" x14ac:dyDescent="0.3">
      <c r="A187" s="33" t="s">
        <v>103</v>
      </c>
      <c r="B187" s="32" t="s">
        <v>105</v>
      </c>
      <c r="C187" s="32"/>
      <c r="D187" s="62"/>
      <c r="E187" s="271">
        <f>E188</f>
        <v>1291.0999999999999</v>
      </c>
      <c r="F187" s="271">
        <f t="shared" ref="F187:G190" si="27">F188</f>
        <v>1344.6</v>
      </c>
      <c r="G187" s="271">
        <f t="shared" si="27"/>
        <v>1399.5</v>
      </c>
      <c r="I187" s="82"/>
      <c r="J187" s="82"/>
    </row>
    <row r="188" spans="1:19" ht="143.25" customHeight="1" x14ac:dyDescent="0.3">
      <c r="A188" s="22" t="s">
        <v>165</v>
      </c>
      <c r="B188" s="32" t="s">
        <v>105</v>
      </c>
      <c r="C188" s="32" t="s">
        <v>166</v>
      </c>
      <c r="D188" s="62"/>
      <c r="E188" s="329">
        <f>E189</f>
        <v>1291.0999999999999</v>
      </c>
      <c r="F188" s="329">
        <f t="shared" si="27"/>
        <v>1344.6</v>
      </c>
      <c r="G188" s="329">
        <f t="shared" si="27"/>
        <v>1399.5</v>
      </c>
      <c r="H188" s="82"/>
      <c r="I188" s="82"/>
      <c r="J188" s="82"/>
      <c r="S188" s="312"/>
    </row>
    <row r="189" spans="1:19" ht="18.75" x14ac:dyDescent="0.3">
      <c r="A189" s="121" t="s">
        <v>107</v>
      </c>
      <c r="B189" s="39" t="s">
        <v>105</v>
      </c>
      <c r="C189" s="39" t="s">
        <v>166</v>
      </c>
      <c r="D189" s="40">
        <v>300</v>
      </c>
      <c r="E189" s="274">
        <f>E190</f>
        <v>1291.0999999999999</v>
      </c>
      <c r="F189" s="274">
        <f t="shared" si="27"/>
        <v>1344.6</v>
      </c>
      <c r="G189" s="274">
        <f t="shared" si="27"/>
        <v>1399.5</v>
      </c>
      <c r="H189" s="82"/>
      <c r="I189" s="82"/>
      <c r="J189" s="82"/>
    </row>
    <row r="190" spans="1:19" ht="18.75" x14ac:dyDescent="0.3">
      <c r="A190" s="47" t="s">
        <v>108</v>
      </c>
      <c r="B190" s="39" t="s">
        <v>105</v>
      </c>
      <c r="C190" s="39" t="s">
        <v>166</v>
      </c>
      <c r="D190" s="40">
        <v>310</v>
      </c>
      <c r="E190" s="278">
        <f>E191</f>
        <v>1291.0999999999999</v>
      </c>
      <c r="F190" s="278">
        <f t="shared" si="27"/>
        <v>1344.6</v>
      </c>
      <c r="G190" s="278">
        <f t="shared" si="27"/>
        <v>1399.5</v>
      </c>
      <c r="H190" s="82"/>
      <c r="I190" s="82"/>
      <c r="J190" s="82"/>
    </row>
    <row r="191" spans="1:19" ht="18.75" x14ac:dyDescent="0.3">
      <c r="A191" s="47" t="s">
        <v>208</v>
      </c>
      <c r="B191" s="39" t="s">
        <v>105</v>
      </c>
      <c r="C191" s="39" t="s">
        <v>166</v>
      </c>
      <c r="D191" s="40">
        <v>312</v>
      </c>
      <c r="E191" s="278">
        <f>'[4]БР _МА 2026_27012026'!F314</f>
        <v>1291.0999999999999</v>
      </c>
      <c r="F191" s="43">
        <f>'[4]БР _МА 2026_27012026'!G314</f>
        <v>1344.6</v>
      </c>
      <c r="G191" s="43">
        <f>'[4]БР _МА 2026_27012026'!H314</f>
        <v>1399.5</v>
      </c>
      <c r="H191" s="170">
        <f>'[4]БР _МА 2026_27012026'!I315</f>
        <v>1291032.3599999999</v>
      </c>
      <c r="I191" s="170">
        <f>'[4]БР _МА 2026_27012026'!J315</f>
        <v>1344739.3061760003</v>
      </c>
      <c r="J191" s="170">
        <f>'[4]БР _МА 2026_27012026'!K315</f>
        <v>1399604.6698679808</v>
      </c>
    </row>
    <row r="192" spans="1:19" ht="18.75" x14ac:dyDescent="0.3">
      <c r="A192" s="3" t="s">
        <v>164</v>
      </c>
      <c r="B192" s="32" t="s">
        <v>163</v>
      </c>
      <c r="C192" s="32"/>
      <c r="D192" s="109"/>
      <c r="E192" s="271">
        <f>E193</f>
        <v>3881.5</v>
      </c>
      <c r="F192" s="271">
        <f t="shared" ref="F192:G195" si="28">F193</f>
        <v>4042.6</v>
      </c>
      <c r="G192" s="271">
        <f t="shared" si="28"/>
        <v>4207.5</v>
      </c>
      <c r="H192" s="86"/>
      <c r="I192" s="82"/>
      <c r="J192" s="82"/>
    </row>
    <row r="193" spans="1:10" ht="234.75" customHeight="1" x14ac:dyDescent="0.3">
      <c r="A193" s="22" t="s">
        <v>104</v>
      </c>
      <c r="B193" s="32" t="s">
        <v>163</v>
      </c>
      <c r="C193" s="32" t="s">
        <v>106</v>
      </c>
      <c r="D193" s="62"/>
      <c r="E193" s="329">
        <f>E194</f>
        <v>3881.5</v>
      </c>
      <c r="F193" s="329">
        <f t="shared" si="28"/>
        <v>4042.6</v>
      </c>
      <c r="G193" s="329">
        <f t="shared" si="28"/>
        <v>4207.5</v>
      </c>
      <c r="H193" s="82"/>
      <c r="I193" s="82"/>
      <c r="J193" s="82"/>
    </row>
    <row r="194" spans="1:10" ht="18.75" x14ac:dyDescent="0.3">
      <c r="A194" s="121" t="s">
        <v>107</v>
      </c>
      <c r="B194" s="39" t="s">
        <v>163</v>
      </c>
      <c r="C194" s="39" t="s">
        <v>106</v>
      </c>
      <c r="D194" s="40">
        <v>300</v>
      </c>
      <c r="E194" s="274">
        <f>E195</f>
        <v>3881.5</v>
      </c>
      <c r="F194" s="274">
        <f t="shared" si="28"/>
        <v>4042.6</v>
      </c>
      <c r="G194" s="274">
        <f t="shared" si="28"/>
        <v>4207.5</v>
      </c>
      <c r="H194" s="82"/>
      <c r="I194" s="82"/>
      <c r="J194" s="82"/>
    </row>
    <row r="195" spans="1:10" ht="18.75" x14ac:dyDescent="0.3">
      <c r="A195" s="47" t="s">
        <v>108</v>
      </c>
      <c r="B195" s="39" t="s">
        <v>163</v>
      </c>
      <c r="C195" s="39" t="s">
        <v>106</v>
      </c>
      <c r="D195" s="40">
        <v>310</v>
      </c>
      <c r="E195" s="278">
        <f>E196</f>
        <v>3881.5</v>
      </c>
      <c r="F195" s="278">
        <f t="shared" si="28"/>
        <v>4042.6</v>
      </c>
      <c r="G195" s="278">
        <f t="shared" si="28"/>
        <v>4207.5</v>
      </c>
      <c r="H195" s="82"/>
      <c r="I195" s="82"/>
      <c r="J195" s="82"/>
    </row>
    <row r="196" spans="1:10" ht="18.75" x14ac:dyDescent="0.3">
      <c r="A196" s="47" t="s">
        <v>208</v>
      </c>
      <c r="B196" s="39" t="s">
        <v>163</v>
      </c>
      <c r="C196" s="39" t="s">
        <v>106</v>
      </c>
      <c r="D196" s="40">
        <v>312</v>
      </c>
      <c r="E196" s="278">
        <v>3881.5</v>
      </c>
      <c r="F196" s="43">
        <v>4042.6</v>
      </c>
      <c r="G196" s="43">
        <v>4207.5</v>
      </c>
      <c r="H196" s="170">
        <f>'[4]БР _МА 2026_27012026'!I322</f>
        <v>3881485.08</v>
      </c>
      <c r="I196" s="170">
        <f>'[4]БР _МА 2026_27012026'!J322</f>
        <v>4042954.8593280003</v>
      </c>
      <c r="J196" s="170">
        <f>'[4]БР _МА 2026_27012026'!K322</f>
        <v>4207907.4175885823</v>
      </c>
    </row>
    <row r="197" spans="1:10" ht="18.75" x14ac:dyDescent="0.3">
      <c r="A197" s="33" t="s">
        <v>109</v>
      </c>
      <c r="B197" s="32" t="s">
        <v>111</v>
      </c>
      <c r="C197" s="32"/>
      <c r="D197" s="62"/>
      <c r="E197" s="271">
        <f>E198+E203</f>
        <v>14275.8</v>
      </c>
      <c r="F197" s="271">
        <f>F198+F203</f>
        <v>14869.9</v>
      </c>
      <c r="G197" s="271">
        <f>G198+G203</f>
        <v>15476.5</v>
      </c>
      <c r="H197" s="82"/>
      <c r="I197" s="82"/>
      <c r="J197" s="82"/>
    </row>
    <row r="198" spans="1:10" ht="71.25" customHeight="1" x14ac:dyDescent="0.3">
      <c r="A198" s="29" t="s">
        <v>110</v>
      </c>
      <c r="B198" s="32" t="s">
        <v>111</v>
      </c>
      <c r="C198" s="32" t="s">
        <v>112</v>
      </c>
      <c r="D198" s="62"/>
      <c r="E198" s="330">
        <f>E199</f>
        <v>7929.9</v>
      </c>
      <c r="F198" s="330">
        <f t="shared" ref="F198:G200" si="29">F199</f>
        <v>8259.7999999999993</v>
      </c>
      <c r="G198" s="330">
        <f t="shared" si="29"/>
        <v>8596.7999999999993</v>
      </c>
      <c r="H198" s="82"/>
      <c r="I198" s="82"/>
      <c r="J198" s="82"/>
    </row>
    <row r="199" spans="1:10" ht="18.75" x14ac:dyDescent="0.3">
      <c r="A199" s="122" t="s">
        <v>107</v>
      </c>
      <c r="B199" s="39" t="s">
        <v>111</v>
      </c>
      <c r="C199" s="39" t="s">
        <v>112</v>
      </c>
      <c r="D199" s="40">
        <v>300</v>
      </c>
      <c r="E199" s="278">
        <f>E200</f>
        <v>7929.9</v>
      </c>
      <c r="F199" s="278">
        <f t="shared" si="29"/>
        <v>8259.7999999999993</v>
      </c>
      <c r="G199" s="278">
        <f t="shared" si="29"/>
        <v>8596.7999999999993</v>
      </c>
      <c r="H199" s="82"/>
      <c r="I199" s="82"/>
      <c r="J199" s="82"/>
    </row>
    <row r="200" spans="1:10" ht="19.5" customHeight="1" x14ac:dyDescent="0.3">
      <c r="A200" s="59" t="s">
        <v>108</v>
      </c>
      <c r="B200" s="39" t="s">
        <v>111</v>
      </c>
      <c r="C200" s="39" t="s">
        <v>112</v>
      </c>
      <c r="D200" s="40">
        <v>310</v>
      </c>
      <c r="E200" s="278">
        <f>E201</f>
        <v>7929.9</v>
      </c>
      <c r="F200" s="278">
        <f t="shared" si="29"/>
        <v>8259.7999999999993</v>
      </c>
      <c r="G200" s="278">
        <f t="shared" si="29"/>
        <v>8596.7999999999993</v>
      </c>
      <c r="H200" s="82"/>
      <c r="I200" s="82"/>
      <c r="J200" s="82"/>
    </row>
    <row r="201" spans="1:10" ht="42" customHeight="1" x14ac:dyDescent="0.3">
      <c r="A201" s="161" t="s">
        <v>209</v>
      </c>
      <c r="B201" s="39" t="s">
        <v>111</v>
      </c>
      <c r="C201" s="39" t="s">
        <v>112</v>
      </c>
      <c r="D201" s="40">
        <v>313</v>
      </c>
      <c r="E201" s="278">
        <f>'[4]БР _МА 2026_27012026'!F328</f>
        <v>7929.9</v>
      </c>
      <c r="F201" s="278">
        <f>'[4]БР _МА 2026_27012026'!G328</f>
        <v>8259.7999999999993</v>
      </c>
      <c r="G201" s="278">
        <f>'[4]БР _МА 2026_27012026'!H328</f>
        <v>8596.7999999999993</v>
      </c>
      <c r="H201" s="82"/>
      <c r="I201" s="82"/>
      <c r="J201" s="82"/>
    </row>
    <row r="202" spans="1:10" ht="61.5" customHeight="1" x14ac:dyDescent="0.3">
      <c r="A202" s="151" t="s">
        <v>113</v>
      </c>
      <c r="B202" s="32" t="s">
        <v>111</v>
      </c>
      <c r="C202" s="32" t="s">
        <v>114</v>
      </c>
      <c r="D202" s="109"/>
      <c r="E202" s="330">
        <f>E203</f>
        <v>6345.9</v>
      </c>
      <c r="F202" s="330">
        <f t="shared" ref="F202:G204" si="30">F203</f>
        <v>6610.1</v>
      </c>
      <c r="G202" s="330">
        <f t="shared" si="30"/>
        <v>6879.7</v>
      </c>
      <c r="H202" s="82"/>
      <c r="I202" s="82"/>
      <c r="J202" s="82"/>
    </row>
    <row r="203" spans="1:10" ht="18.75" x14ac:dyDescent="0.3">
      <c r="A203" s="121" t="s">
        <v>107</v>
      </c>
      <c r="B203" s="39" t="s">
        <v>111</v>
      </c>
      <c r="C203" s="39" t="s">
        <v>114</v>
      </c>
      <c r="D203" s="40">
        <v>300</v>
      </c>
      <c r="E203" s="278">
        <f>E204</f>
        <v>6345.9</v>
      </c>
      <c r="F203" s="278">
        <f t="shared" si="30"/>
        <v>6610.1</v>
      </c>
      <c r="G203" s="278">
        <f t="shared" si="30"/>
        <v>6879.7</v>
      </c>
      <c r="H203" s="82"/>
      <c r="I203" s="82"/>
      <c r="J203" s="82"/>
    </row>
    <row r="204" spans="1:10" ht="36" customHeight="1" x14ac:dyDescent="0.3">
      <c r="A204" s="59" t="s">
        <v>148</v>
      </c>
      <c r="B204" s="39" t="s">
        <v>111</v>
      </c>
      <c r="C204" s="39" t="s">
        <v>114</v>
      </c>
      <c r="D204" s="40">
        <v>320</v>
      </c>
      <c r="E204" s="278">
        <f>E205</f>
        <v>6345.9</v>
      </c>
      <c r="F204" s="278">
        <f t="shared" si="30"/>
        <v>6610.1</v>
      </c>
      <c r="G204" s="278">
        <f t="shared" si="30"/>
        <v>6879.7</v>
      </c>
      <c r="H204" s="82"/>
      <c r="I204" s="82"/>
      <c r="J204" s="82"/>
    </row>
    <row r="205" spans="1:10" ht="36" customHeight="1" x14ac:dyDescent="0.3">
      <c r="A205" s="175" t="s">
        <v>210</v>
      </c>
      <c r="B205" s="39" t="s">
        <v>111</v>
      </c>
      <c r="C205" s="39" t="s">
        <v>114</v>
      </c>
      <c r="D205" s="40">
        <v>323</v>
      </c>
      <c r="E205" s="278">
        <v>6345.9</v>
      </c>
      <c r="F205" s="43">
        <v>6610.1</v>
      </c>
      <c r="G205" s="43">
        <v>6879.7</v>
      </c>
      <c r="H205" s="82"/>
      <c r="I205" s="82"/>
      <c r="J205" s="82"/>
    </row>
    <row r="206" spans="1:10" ht="18.75" x14ac:dyDescent="0.3">
      <c r="A206" s="33" t="s">
        <v>116</v>
      </c>
      <c r="B206" s="32" t="s">
        <v>149</v>
      </c>
      <c r="C206" s="39"/>
      <c r="D206" s="62"/>
      <c r="E206" s="271">
        <f t="shared" ref="E206:G207" si="31">E207</f>
        <v>13689.9</v>
      </c>
      <c r="F206" s="271">
        <f t="shared" si="31"/>
        <v>14950.6</v>
      </c>
      <c r="G206" s="271">
        <f t="shared" si="31"/>
        <v>15591.800000000001</v>
      </c>
      <c r="I206" s="82"/>
      <c r="J206" s="82"/>
    </row>
    <row r="207" spans="1:10" ht="18.75" x14ac:dyDescent="0.3">
      <c r="A207" s="123" t="s">
        <v>150</v>
      </c>
      <c r="B207" s="32" t="s">
        <v>118</v>
      </c>
      <c r="C207" s="39"/>
      <c r="D207" s="62"/>
      <c r="E207" s="271">
        <f t="shared" si="31"/>
        <v>13689.9</v>
      </c>
      <c r="F207" s="271">
        <f t="shared" si="31"/>
        <v>14950.6</v>
      </c>
      <c r="G207" s="271">
        <f t="shared" si="31"/>
        <v>15591.800000000001</v>
      </c>
      <c r="H207" s="82"/>
      <c r="I207" s="82"/>
      <c r="J207" s="82"/>
    </row>
    <row r="208" spans="1:10" ht="37.5" x14ac:dyDescent="0.3">
      <c r="A208" s="36" t="s">
        <v>78</v>
      </c>
      <c r="B208" s="32" t="s">
        <v>118</v>
      </c>
      <c r="C208" s="32"/>
      <c r="D208" s="62"/>
      <c r="E208" s="271">
        <f>E209+E213</f>
        <v>13689.9</v>
      </c>
      <c r="F208" s="271">
        <f>F209+F213</f>
        <v>14950.6</v>
      </c>
      <c r="G208" s="271">
        <f>G209+G213</f>
        <v>15591.800000000001</v>
      </c>
      <c r="H208" s="82"/>
      <c r="I208" s="82"/>
      <c r="J208" s="82"/>
    </row>
    <row r="209" spans="1:10" ht="54" customHeight="1" x14ac:dyDescent="0.3">
      <c r="A209" s="12" t="s">
        <v>119</v>
      </c>
      <c r="B209" s="32" t="s">
        <v>118</v>
      </c>
      <c r="C209" s="32" t="s">
        <v>120</v>
      </c>
      <c r="D209" s="109"/>
      <c r="E209" s="326">
        <f>E210</f>
        <v>1219.5999999999999</v>
      </c>
      <c r="F209" s="326">
        <f t="shared" ref="F209:G211" si="32">F210</f>
        <v>1270.3</v>
      </c>
      <c r="G209" s="326">
        <f t="shared" si="32"/>
        <v>1322.2</v>
      </c>
      <c r="H209" s="82"/>
      <c r="I209" s="82"/>
      <c r="J209" s="82"/>
    </row>
    <row r="210" spans="1:10" ht="37.5" x14ac:dyDescent="0.3">
      <c r="A210" s="11" t="s">
        <v>22</v>
      </c>
      <c r="B210" s="39" t="s">
        <v>118</v>
      </c>
      <c r="C210" s="39" t="s">
        <v>120</v>
      </c>
      <c r="D210" s="40">
        <v>200</v>
      </c>
      <c r="E210" s="278">
        <f>E211</f>
        <v>1219.5999999999999</v>
      </c>
      <c r="F210" s="278">
        <f t="shared" si="32"/>
        <v>1270.3</v>
      </c>
      <c r="G210" s="278">
        <f t="shared" si="32"/>
        <v>1322.2</v>
      </c>
      <c r="H210" s="82"/>
      <c r="I210" s="82"/>
      <c r="J210" s="82"/>
    </row>
    <row r="211" spans="1:10" ht="37.5" x14ac:dyDescent="0.3">
      <c r="A211" s="11" t="s">
        <v>23</v>
      </c>
      <c r="B211" s="39" t="s">
        <v>118</v>
      </c>
      <c r="C211" s="39" t="s">
        <v>120</v>
      </c>
      <c r="D211" s="40">
        <v>240</v>
      </c>
      <c r="E211" s="278">
        <f>E212</f>
        <v>1219.5999999999999</v>
      </c>
      <c r="F211" s="278">
        <f t="shared" si="32"/>
        <v>1270.3</v>
      </c>
      <c r="G211" s="278">
        <f t="shared" si="32"/>
        <v>1322.2</v>
      </c>
      <c r="H211" s="82"/>
      <c r="I211" s="82"/>
      <c r="J211" s="82"/>
    </row>
    <row r="212" spans="1:10" ht="18.75" x14ac:dyDescent="0.3">
      <c r="A212" s="11" t="s">
        <v>198</v>
      </c>
      <c r="B212" s="39" t="s">
        <v>118</v>
      </c>
      <c r="C212" s="39" t="s">
        <v>120</v>
      </c>
      <c r="D212" s="40">
        <v>244</v>
      </c>
      <c r="E212" s="278">
        <v>1219.5999999999999</v>
      </c>
      <c r="F212" s="43">
        <v>1270.3</v>
      </c>
      <c r="G212" s="43">
        <v>1322.2</v>
      </c>
      <c r="H212" s="82">
        <f>'[4]БР _МА 2026_27012026'!F341</f>
        <v>1219.5999999999999</v>
      </c>
      <c r="I212" s="82">
        <f>'[4]БР _МА 2026_27012026'!G341</f>
        <v>1270.3</v>
      </c>
      <c r="J212" s="82">
        <f>'[4]БР _МА 2026_27012026'!H341</f>
        <v>1322.2</v>
      </c>
    </row>
    <row r="213" spans="1:10" ht="37.5" x14ac:dyDescent="0.3">
      <c r="A213" s="22" t="s">
        <v>121</v>
      </c>
      <c r="B213" s="32" t="s">
        <v>118</v>
      </c>
      <c r="C213" s="32" t="s">
        <v>122</v>
      </c>
      <c r="D213" s="109"/>
      <c r="E213" s="331">
        <f>E214+E218+E221</f>
        <v>12470.3</v>
      </c>
      <c r="F213" s="331">
        <f>F214+F218+F221</f>
        <v>13680.300000000001</v>
      </c>
      <c r="G213" s="331">
        <f>G214+G218+G221</f>
        <v>14269.6</v>
      </c>
      <c r="I213" s="82"/>
      <c r="J213" s="82"/>
    </row>
    <row r="214" spans="1:10" ht="75" x14ac:dyDescent="0.3">
      <c r="A214" s="56" t="s">
        <v>13</v>
      </c>
      <c r="B214" s="39" t="s">
        <v>118</v>
      </c>
      <c r="C214" s="39" t="s">
        <v>122</v>
      </c>
      <c r="D214" s="40">
        <v>100</v>
      </c>
      <c r="E214" s="278">
        <f>E215</f>
        <v>9077.7999999999993</v>
      </c>
      <c r="F214" s="278">
        <f>F215</f>
        <v>10387.200000000001</v>
      </c>
      <c r="G214" s="278">
        <f>G215</f>
        <v>10811</v>
      </c>
      <c r="I214" s="82"/>
      <c r="J214" s="82"/>
    </row>
    <row r="215" spans="1:10" ht="18.75" x14ac:dyDescent="0.3">
      <c r="A215" s="47" t="s">
        <v>61</v>
      </c>
      <c r="B215" s="39" t="s">
        <v>118</v>
      </c>
      <c r="C215" s="39" t="s">
        <v>122</v>
      </c>
      <c r="D215" s="40">
        <v>110</v>
      </c>
      <c r="E215" s="278">
        <f>E216+E217</f>
        <v>9077.7999999999993</v>
      </c>
      <c r="F215" s="278">
        <f>F216+F217</f>
        <v>10387.200000000001</v>
      </c>
      <c r="G215" s="278">
        <f>G216+G217</f>
        <v>10811</v>
      </c>
      <c r="I215" s="82"/>
      <c r="J215" s="82"/>
    </row>
    <row r="216" spans="1:10" ht="18.75" x14ac:dyDescent="0.3">
      <c r="A216" s="47" t="s">
        <v>205</v>
      </c>
      <c r="B216" s="39" t="s">
        <v>118</v>
      </c>
      <c r="C216" s="39" t="s">
        <v>122</v>
      </c>
      <c r="D216" s="40">
        <v>111</v>
      </c>
      <c r="E216" s="278">
        <v>6972.2</v>
      </c>
      <c r="F216" s="278">
        <v>7977.9</v>
      </c>
      <c r="G216" s="278">
        <v>8303.4</v>
      </c>
      <c r="H216" s="170">
        <f>'[4]БР _МА 2026_27012026'!F352</f>
        <v>6972.2</v>
      </c>
      <c r="I216" s="170">
        <f>'[4]БР _МА 2026_27012026'!G352</f>
        <v>7977.9</v>
      </c>
      <c r="J216" s="170">
        <f>'[4]БР _МА 2026_27012026'!H352</f>
        <v>8303.4</v>
      </c>
    </row>
    <row r="217" spans="1:10" ht="56.25" x14ac:dyDescent="0.3">
      <c r="A217" s="172" t="s">
        <v>206</v>
      </c>
      <c r="B217" s="39" t="s">
        <v>118</v>
      </c>
      <c r="C217" s="39" t="s">
        <v>122</v>
      </c>
      <c r="D217" s="40">
        <v>119</v>
      </c>
      <c r="E217" s="278">
        <v>2105.6</v>
      </c>
      <c r="F217" s="43">
        <v>2409.3000000000002</v>
      </c>
      <c r="G217" s="43">
        <v>2507.6</v>
      </c>
      <c r="H217" s="170">
        <f>'[4]БР _МА 2026_27012026'!F357</f>
        <v>2105.6</v>
      </c>
      <c r="I217" s="170">
        <f>'[4]БР _МА 2026_27012026'!G357</f>
        <v>2409.3000000000002</v>
      </c>
      <c r="J217" s="170">
        <f>'[4]БР _МА 2026_27012026'!H357</f>
        <v>2507.6</v>
      </c>
    </row>
    <row r="218" spans="1:10" ht="37.5" x14ac:dyDescent="0.3">
      <c r="A218" s="11" t="s">
        <v>22</v>
      </c>
      <c r="B218" s="39" t="s">
        <v>118</v>
      </c>
      <c r="C218" s="39" t="s">
        <v>122</v>
      </c>
      <c r="D218" s="40">
        <v>200</v>
      </c>
      <c r="E218" s="278">
        <f t="shared" ref="E218:G219" si="33">E219</f>
        <v>3390.5</v>
      </c>
      <c r="F218" s="278">
        <f t="shared" si="33"/>
        <v>3291.1</v>
      </c>
      <c r="G218" s="278">
        <f t="shared" si="33"/>
        <v>3456.6</v>
      </c>
      <c r="I218" s="82"/>
      <c r="J218" s="82"/>
    </row>
    <row r="219" spans="1:10" ht="37.5" x14ac:dyDescent="0.3">
      <c r="A219" s="11" t="s">
        <v>23</v>
      </c>
      <c r="B219" s="39" t="s">
        <v>118</v>
      </c>
      <c r="C219" s="39" t="s">
        <v>122</v>
      </c>
      <c r="D219" s="40">
        <v>240</v>
      </c>
      <c r="E219" s="278">
        <f t="shared" si="33"/>
        <v>3390.5</v>
      </c>
      <c r="F219" s="278">
        <f t="shared" si="33"/>
        <v>3291.1</v>
      </c>
      <c r="G219" s="278">
        <f t="shared" si="33"/>
        <v>3456.6</v>
      </c>
      <c r="I219" s="82"/>
      <c r="J219" s="82"/>
    </row>
    <row r="220" spans="1:10" ht="18.75" x14ac:dyDescent="0.3">
      <c r="A220" s="11" t="s">
        <v>198</v>
      </c>
      <c r="B220" s="39" t="s">
        <v>118</v>
      </c>
      <c r="C220" s="39" t="s">
        <v>122</v>
      </c>
      <c r="D220" s="40">
        <v>244</v>
      </c>
      <c r="E220" s="278">
        <f>3391.1-0.6</f>
        <v>3390.5</v>
      </c>
      <c r="F220" s="278">
        <f>3291.7-0.6</f>
        <v>3291.1</v>
      </c>
      <c r="G220" s="278">
        <v>3456.6</v>
      </c>
      <c r="H220" s="82">
        <f>'[4]БР _МА 2026_27012026'!F360</f>
        <v>3390.5</v>
      </c>
      <c r="I220" s="82">
        <f>'[4]БР _МА 2026_27012026'!G360</f>
        <v>3291.0999999999995</v>
      </c>
      <c r="J220" s="82">
        <f>'[4]БР _МА 2026_27012026'!H360</f>
        <v>3456.6</v>
      </c>
    </row>
    <row r="221" spans="1:10" ht="18.75" x14ac:dyDescent="0.3">
      <c r="A221" s="47" t="s">
        <v>24</v>
      </c>
      <c r="B221" s="39" t="s">
        <v>118</v>
      </c>
      <c r="C221" s="39" t="s">
        <v>122</v>
      </c>
      <c r="D221" s="40">
        <v>800</v>
      </c>
      <c r="E221" s="278">
        <f>E222</f>
        <v>2</v>
      </c>
      <c r="F221" s="278">
        <f>F222</f>
        <v>2</v>
      </c>
      <c r="G221" s="278">
        <f>G222</f>
        <v>2</v>
      </c>
      <c r="H221" s="82"/>
      <c r="I221" s="82"/>
      <c r="J221" s="82"/>
    </row>
    <row r="222" spans="1:10" ht="18.75" x14ac:dyDescent="0.3">
      <c r="A222" s="47" t="s">
        <v>25</v>
      </c>
      <c r="B222" s="39" t="s">
        <v>118</v>
      </c>
      <c r="C222" s="39" t="s">
        <v>122</v>
      </c>
      <c r="D222" s="40">
        <v>850</v>
      </c>
      <c r="E222" s="278">
        <f>E223+E224+E225</f>
        <v>2</v>
      </c>
      <c r="F222" s="278">
        <f>F223+F224+F225</f>
        <v>2</v>
      </c>
      <c r="G222" s="278">
        <f>G223+G224+G225</f>
        <v>2</v>
      </c>
      <c r="H222" s="82"/>
      <c r="I222" s="82"/>
      <c r="J222" s="82"/>
    </row>
    <row r="223" spans="1:10" ht="18.75" x14ac:dyDescent="0.3">
      <c r="A223" s="47" t="s">
        <v>200</v>
      </c>
      <c r="B223" s="39" t="s">
        <v>118</v>
      </c>
      <c r="C223" s="39" t="s">
        <v>122</v>
      </c>
      <c r="D223" s="40">
        <v>851</v>
      </c>
      <c r="E223" s="278">
        <v>0</v>
      </c>
      <c r="F223" s="278">
        <v>0</v>
      </c>
      <c r="G223" s="278">
        <v>0</v>
      </c>
      <c r="H223" s="82"/>
      <c r="I223" s="82"/>
      <c r="J223" s="82"/>
    </row>
    <row r="224" spans="1:10" ht="18.75" x14ac:dyDescent="0.3">
      <c r="A224" s="47" t="s">
        <v>201</v>
      </c>
      <c r="B224" s="39" t="s">
        <v>118</v>
      </c>
      <c r="C224" s="39" t="s">
        <v>122</v>
      </c>
      <c r="D224" s="40">
        <v>852</v>
      </c>
      <c r="E224" s="278"/>
      <c r="F224" s="278"/>
      <c r="G224" s="278"/>
      <c r="H224" s="82"/>
      <c r="I224" s="82"/>
      <c r="J224" s="82"/>
    </row>
    <row r="225" spans="1:19" ht="18.75" x14ac:dyDescent="0.3">
      <c r="A225" s="47" t="s">
        <v>202</v>
      </c>
      <c r="B225" s="39" t="s">
        <v>118</v>
      </c>
      <c r="C225" s="39" t="s">
        <v>122</v>
      </c>
      <c r="D225" s="40">
        <v>853</v>
      </c>
      <c r="E225" s="278">
        <v>2</v>
      </c>
      <c r="F225" s="278">
        <v>2</v>
      </c>
      <c r="G225" s="278">
        <v>2</v>
      </c>
      <c r="H225" s="82"/>
      <c r="I225" s="82"/>
      <c r="J225" s="82"/>
    </row>
    <row r="226" spans="1:19" ht="21.75" customHeight="1" x14ac:dyDescent="0.3">
      <c r="A226" s="33" t="s">
        <v>123</v>
      </c>
      <c r="B226" s="32" t="s">
        <v>151</v>
      </c>
      <c r="C226" s="124"/>
      <c r="D226" s="62"/>
      <c r="E226" s="271">
        <f>E227+E232</f>
        <v>11006.300000000001</v>
      </c>
      <c r="F226" s="271">
        <f>F227+F232</f>
        <v>11315.5</v>
      </c>
      <c r="G226" s="271">
        <f>G227+G232</f>
        <v>11727.8</v>
      </c>
      <c r="I226" s="82"/>
      <c r="J226" s="82"/>
    </row>
    <row r="227" spans="1:19" ht="18.75" x14ac:dyDescent="0.3">
      <c r="A227" s="33" t="s">
        <v>152</v>
      </c>
      <c r="B227" s="32" t="s">
        <v>127</v>
      </c>
      <c r="C227" s="124"/>
      <c r="D227" s="62"/>
      <c r="E227" s="271">
        <f>E228</f>
        <v>3877.8</v>
      </c>
      <c r="F227" s="271">
        <f t="shared" ref="F227:G230" si="34">F228</f>
        <v>3989</v>
      </c>
      <c r="G227" s="271">
        <f t="shared" si="34"/>
        <v>4102.6000000000004</v>
      </c>
      <c r="I227" s="82"/>
      <c r="J227" s="82"/>
    </row>
    <row r="228" spans="1:19" ht="84" customHeight="1" x14ac:dyDescent="0.3">
      <c r="A228" s="22" t="s">
        <v>126</v>
      </c>
      <c r="B228" s="32" t="s">
        <v>127</v>
      </c>
      <c r="C228" s="32" t="s">
        <v>128</v>
      </c>
      <c r="D228" s="62"/>
      <c r="E228" s="314">
        <f>E229</f>
        <v>3877.8</v>
      </c>
      <c r="F228" s="314">
        <f t="shared" si="34"/>
        <v>3989</v>
      </c>
      <c r="G228" s="314">
        <f t="shared" si="34"/>
        <v>4102.6000000000004</v>
      </c>
      <c r="I228" s="82"/>
      <c r="J228" s="82"/>
      <c r="S228" s="170"/>
    </row>
    <row r="229" spans="1:19" ht="37.5" x14ac:dyDescent="0.3">
      <c r="A229" s="11" t="s">
        <v>22</v>
      </c>
      <c r="B229" s="39" t="s">
        <v>127</v>
      </c>
      <c r="C229" s="39" t="s">
        <v>128</v>
      </c>
      <c r="D229" s="40">
        <v>200</v>
      </c>
      <c r="E229" s="278">
        <f>E230</f>
        <v>3877.8</v>
      </c>
      <c r="F229" s="278">
        <f t="shared" si="34"/>
        <v>3989</v>
      </c>
      <c r="G229" s="278">
        <f t="shared" si="34"/>
        <v>4102.6000000000004</v>
      </c>
      <c r="H229" s="82"/>
      <c r="I229" s="82"/>
      <c r="J229" s="82"/>
    </row>
    <row r="230" spans="1:19" ht="37.5" x14ac:dyDescent="0.3">
      <c r="A230" s="11" t="s">
        <v>23</v>
      </c>
      <c r="B230" s="39" t="s">
        <v>127</v>
      </c>
      <c r="C230" s="39" t="s">
        <v>128</v>
      </c>
      <c r="D230" s="40">
        <v>240</v>
      </c>
      <c r="E230" s="278">
        <f>E231</f>
        <v>3877.8</v>
      </c>
      <c r="F230" s="278">
        <f t="shared" si="34"/>
        <v>3989</v>
      </c>
      <c r="G230" s="278">
        <f t="shared" si="34"/>
        <v>4102.6000000000004</v>
      </c>
      <c r="H230" s="82"/>
      <c r="I230" s="82"/>
      <c r="J230" s="82"/>
    </row>
    <row r="231" spans="1:19" ht="18.75" x14ac:dyDescent="0.3">
      <c r="A231" s="11" t="s">
        <v>198</v>
      </c>
      <c r="B231" s="39" t="s">
        <v>127</v>
      </c>
      <c r="C231" s="39" t="s">
        <v>128</v>
      </c>
      <c r="D231" s="40">
        <v>244</v>
      </c>
      <c r="E231" s="278">
        <f>'[4]БР _МА 2026_27012026'!F388</f>
        <v>3877.8</v>
      </c>
      <c r="F231" s="278">
        <f>'[4]БР _МА 2026_27012026'!G388</f>
        <v>3989</v>
      </c>
      <c r="G231" s="278">
        <f>'[4]БР _МА 2026_27012026'!H388</f>
        <v>4102.6000000000004</v>
      </c>
      <c r="H231" s="82">
        <f>'[4]БР _МА 2026_27012026'!F387</f>
        <v>3877.8</v>
      </c>
      <c r="I231" s="82">
        <f>'[4]БР _МА 2026_27012026'!G387</f>
        <v>3989</v>
      </c>
      <c r="J231" s="82">
        <f>'[4]БР _МА 2026_27012026'!H387</f>
        <v>4102.6000000000004</v>
      </c>
    </row>
    <row r="232" spans="1:19" ht="18.75" x14ac:dyDescent="0.3">
      <c r="A232" s="123" t="s">
        <v>129</v>
      </c>
      <c r="B232" s="32" t="s">
        <v>131</v>
      </c>
      <c r="C232" s="32"/>
      <c r="D232" s="62"/>
      <c r="E232" s="271">
        <f t="shared" ref="E232:G233" si="35">E233</f>
        <v>7128.5000000000009</v>
      </c>
      <c r="F232" s="271">
        <f t="shared" si="35"/>
        <v>7326.5</v>
      </c>
      <c r="G232" s="271">
        <f t="shared" si="35"/>
        <v>7625.2</v>
      </c>
      <c r="I232" s="82"/>
      <c r="J232" s="82"/>
    </row>
    <row r="233" spans="1:19" ht="56.25" x14ac:dyDescent="0.3">
      <c r="A233" s="36" t="s">
        <v>130</v>
      </c>
      <c r="B233" s="32" t="s">
        <v>131</v>
      </c>
      <c r="C233" s="32" t="s">
        <v>132</v>
      </c>
      <c r="D233" s="62"/>
      <c r="E233" s="331">
        <f t="shared" si="35"/>
        <v>7128.5000000000009</v>
      </c>
      <c r="F233" s="331">
        <f t="shared" si="35"/>
        <v>7326.5</v>
      </c>
      <c r="G233" s="331">
        <f t="shared" si="35"/>
        <v>7625.2</v>
      </c>
      <c r="I233" s="82"/>
      <c r="J233" s="82"/>
    </row>
    <row r="234" spans="1:19" ht="37.5" x14ac:dyDescent="0.3">
      <c r="A234" s="11" t="s">
        <v>133</v>
      </c>
      <c r="B234" s="39" t="s">
        <v>131</v>
      </c>
      <c r="C234" s="39" t="s">
        <v>132</v>
      </c>
      <c r="D234" s="100"/>
      <c r="E234" s="278">
        <f>E235+E239+E242</f>
        <v>7128.5000000000009</v>
      </c>
      <c r="F234" s="278">
        <f>F235+F239+F242</f>
        <v>7326.5</v>
      </c>
      <c r="G234" s="278">
        <f>G235+G239+G242</f>
        <v>7625.2</v>
      </c>
      <c r="I234" s="82"/>
      <c r="J234" s="82"/>
    </row>
    <row r="235" spans="1:19" ht="75" x14ac:dyDescent="0.3">
      <c r="A235" s="11" t="s">
        <v>13</v>
      </c>
      <c r="B235" s="39" t="s">
        <v>131</v>
      </c>
      <c r="C235" s="39" t="s">
        <v>132</v>
      </c>
      <c r="D235" s="40">
        <v>100</v>
      </c>
      <c r="E235" s="278">
        <f>E236</f>
        <v>6942.4000000000005</v>
      </c>
      <c r="F235" s="278">
        <f>F236</f>
        <v>7224.5</v>
      </c>
      <c r="G235" s="278">
        <f>G236</f>
        <v>7519.3</v>
      </c>
      <c r="I235" s="82"/>
      <c r="J235" s="82"/>
    </row>
    <row r="236" spans="1:19" ht="18.75" x14ac:dyDescent="0.3">
      <c r="A236" s="47" t="s">
        <v>61</v>
      </c>
      <c r="B236" s="39" t="s">
        <v>131</v>
      </c>
      <c r="C236" s="39" t="s">
        <v>132</v>
      </c>
      <c r="D236" s="40">
        <v>110</v>
      </c>
      <c r="E236" s="278">
        <f>E237+E238</f>
        <v>6942.4000000000005</v>
      </c>
      <c r="F236" s="278">
        <f>F237+F238</f>
        <v>7224.5</v>
      </c>
      <c r="G236" s="278">
        <f>G237+G238</f>
        <v>7519.3</v>
      </c>
      <c r="H236" s="82"/>
      <c r="I236" s="82"/>
      <c r="J236" s="82"/>
    </row>
    <row r="237" spans="1:19" ht="18.75" x14ac:dyDescent="0.3">
      <c r="A237" s="47" t="s">
        <v>205</v>
      </c>
      <c r="B237" s="39" t="s">
        <v>131</v>
      </c>
      <c r="C237" s="39" t="s">
        <v>132</v>
      </c>
      <c r="D237" s="40">
        <v>111</v>
      </c>
      <c r="E237" s="278">
        <f>'[4]БР _МА 2026_27012026'!F396</f>
        <v>5331.6</v>
      </c>
      <c r="F237" s="278">
        <f>'[4]БР _МА 2026_27012026'!G396</f>
        <v>5548.2</v>
      </c>
      <c r="G237" s="278">
        <f>'[4]БР _МА 2026_27012026'!H396</f>
        <v>5774.6</v>
      </c>
      <c r="H237" s="82">
        <f>'[4]БР _МА 2026_27012026'!F398</f>
        <v>5331.6</v>
      </c>
      <c r="I237" s="82">
        <f>'[4]БР _МА 2026_27012026'!G398</f>
        <v>5548.2</v>
      </c>
      <c r="J237" s="82">
        <f>'[4]БР _МА 2026_27012026'!H398</f>
        <v>5774.6</v>
      </c>
    </row>
    <row r="238" spans="1:19" ht="56.25" x14ac:dyDescent="0.3">
      <c r="A238" s="172" t="s">
        <v>206</v>
      </c>
      <c r="B238" s="39" t="s">
        <v>131</v>
      </c>
      <c r="C238" s="39" t="s">
        <v>132</v>
      </c>
      <c r="D238" s="40">
        <v>119</v>
      </c>
      <c r="E238" s="278">
        <f>'[4]БР _МА 2026_27012026'!F399</f>
        <v>1610.8</v>
      </c>
      <c r="F238" s="278">
        <f>'[4]БР _МА 2026_27012026'!G399</f>
        <v>1676.3</v>
      </c>
      <c r="G238" s="278">
        <f>'[4]БР _МА 2026_27012026'!H399</f>
        <v>1744.7</v>
      </c>
      <c r="H238" s="82">
        <f>'[4]БР _МА 2026_27012026'!F401</f>
        <v>1610.8</v>
      </c>
      <c r="I238" s="82">
        <f>'[4]БР _МА 2026_27012026'!G401</f>
        <v>1676.3</v>
      </c>
      <c r="J238" s="82">
        <f>'[4]БР _МА 2026_27012026'!H401</f>
        <v>1744.7</v>
      </c>
    </row>
    <row r="239" spans="1:19" ht="37.5" x14ac:dyDescent="0.3">
      <c r="A239" s="11" t="s">
        <v>22</v>
      </c>
      <c r="B239" s="39" t="s">
        <v>131</v>
      </c>
      <c r="C239" s="39" t="s">
        <v>132</v>
      </c>
      <c r="D239" s="40"/>
      <c r="E239" s="278">
        <f t="shared" ref="E239:G240" si="36">E240</f>
        <v>184.1</v>
      </c>
      <c r="F239" s="278">
        <f t="shared" si="36"/>
        <v>100</v>
      </c>
      <c r="G239" s="278">
        <f t="shared" si="36"/>
        <v>103.89999999999999</v>
      </c>
      <c r="H239" s="82"/>
      <c r="I239" s="82"/>
      <c r="J239" s="82"/>
    </row>
    <row r="240" spans="1:19" ht="37.5" x14ac:dyDescent="0.3">
      <c r="A240" s="11" t="s">
        <v>23</v>
      </c>
      <c r="B240" s="39" t="s">
        <v>131</v>
      </c>
      <c r="C240" s="39" t="s">
        <v>132</v>
      </c>
      <c r="D240" s="40">
        <v>240</v>
      </c>
      <c r="E240" s="278">
        <f t="shared" si="36"/>
        <v>184.1</v>
      </c>
      <c r="F240" s="278">
        <f t="shared" si="36"/>
        <v>100</v>
      </c>
      <c r="G240" s="278">
        <f t="shared" si="36"/>
        <v>103.89999999999999</v>
      </c>
      <c r="H240" s="82"/>
      <c r="I240" s="82"/>
      <c r="J240" s="82"/>
    </row>
    <row r="241" spans="1:19" ht="18.75" x14ac:dyDescent="0.3">
      <c r="A241" s="11" t="s">
        <v>198</v>
      </c>
      <c r="B241" s="39" t="s">
        <v>131</v>
      </c>
      <c r="C241" s="39" t="s">
        <v>132</v>
      </c>
      <c r="D241" s="40">
        <v>244</v>
      </c>
      <c r="E241" s="278">
        <f>'[4]БР _МА 2026_27012026'!F404</f>
        <v>184.1</v>
      </c>
      <c r="F241" s="278">
        <f>'[4]БР _МА 2026_27012026'!G404</f>
        <v>100</v>
      </c>
      <c r="G241" s="278">
        <f>'[4]БР _МА 2026_27012026'!H404</f>
        <v>103.89999999999999</v>
      </c>
      <c r="H241" s="82">
        <f>'[4]БР _МА 2026_27012026'!F403</f>
        <v>184.1</v>
      </c>
      <c r="I241" s="82">
        <f>'[4]БР _МА 2026_27012026'!G403</f>
        <v>100</v>
      </c>
      <c r="J241" s="82">
        <f>'[4]БР _МА 2026_27012026'!H403</f>
        <v>103.89999999999999</v>
      </c>
    </row>
    <row r="242" spans="1:19" ht="18.75" x14ac:dyDescent="0.3">
      <c r="A242" s="47" t="s">
        <v>24</v>
      </c>
      <c r="B242" s="39" t="s">
        <v>131</v>
      </c>
      <c r="C242" s="39" t="s">
        <v>132</v>
      </c>
      <c r="D242" s="40">
        <v>800</v>
      </c>
      <c r="E242" s="278">
        <f>E243</f>
        <v>2</v>
      </c>
      <c r="F242" s="278">
        <f>F243</f>
        <v>2</v>
      </c>
      <c r="G242" s="278">
        <f>G243</f>
        <v>2</v>
      </c>
      <c r="H242" s="82"/>
      <c r="I242" s="82"/>
      <c r="J242" s="82"/>
    </row>
    <row r="243" spans="1:19" ht="18.75" x14ac:dyDescent="0.3">
      <c r="A243" s="47" t="s">
        <v>25</v>
      </c>
      <c r="B243" s="39" t="s">
        <v>131</v>
      </c>
      <c r="C243" s="39" t="s">
        <v>132</v>
      </c>
      <c r="D243" s="40">
        <v>850</v>
      </c>
      <c r="E243" s="278">
        <f>E244+E245+E246</f>
        <v>2</v>
      </c>
      <c r="F243" s="278">
        <f>F244+F245+F246</f>
        <v>2</v>
      </c>
      <c r="G243" s="278">
        <f>G244+G245+G246</f>
        <v>2</v>
      </c>
      <c r="H243" s="82"/>
      <c r="I243" s="82"/>
      <c r="J243" s="82"/>
    </row>
    <row r="244" spans="1:19" ht="18.75" x14ac:dyDescent="0.3">
      <c r="A244" s="47" t="s">
        <v>200</v>
      </c>
      <c r="B244" s="39" t="s">
        <v>131</v>
      </c>
      <c r="C244" s="39" t="s">
        <v>132</v>
      </c>
      <c r="D244" s="40">
        <v>851</v>
      </c>
      <c r="E244" s="278">
        <v>0</v>
      </c>
      <c r="F244" s="278">
        <v>0</v>
      </c>
      <c r="G244" s="278">
        <v>0</v>
      </c>
      <c r="H244" s="82"/>
      <c r="I244" s="82"/>
      <c r="J244" s="82"/>
    </row>
    <row r="245" spans="1:19" ht="18.75" x14ac:dyDescent="0.3">
      <c r="A245" s="47" t="s">
        <v>201</v>
      </c>
      <c r="B245" s="39" t="s">
        <v>131</v>
      </c>
      <c r="C245" s="39" t="s">
        <v>132</v>
      </c>
      <c r="D245" s="40">
        <v>852</v>
      </c>
      <c r="E245" s="278">
        <v>0</v>
      </c>
      <c r="F245" s="278">
        <v>0</v>
      </c>
      <c r="G245" s="278">
        <v>0</v>
      </c>
      <c r="H245" s="82"/>
      <c r="I245" s="82"/>
      <c r="J245" s="82"/>
    </row>
    <row r="246" spans="1:19" ht="18.75" x14ac:dyDescent="0.3">
      <c r="A246" s="47" t="s">
        <v>202</v>
      </c>
      <c r="B246" s="39" t="s">
        <v>131</v>
      </c>
      <c r="C246" s="39" t="s">
        <v>132</v>
      </c>
      <c r="D246" s="40">
        <v>853</v>
      </c>
      <c r="E246" s="278">
        <v>2</v>
      </c>
      <c r="F246" s="278">
        <v>2</v>
      </c>
      <c r="G246" s="278">
        <v>2</v>
      </c>
      <c r="H246" s="82"/>
      <c r="I246" s="82"/>
      <c r="J246" s="82"/>
    </row>
    <row r="247" spans="1:19" ht="37.5" x14ac:dyDescent="0.3">
      <c r="A247" s="22" t="s">
        <v>344</v>
      </c>
      <c r="B247" s="39"/>
      <c r="C247" s="39"/>
      <c r="D247" s="40"/>
      <c r="E247" s="278"/>
      <c r="F247" s="278"/>
      <c r="G247" s="278"/>
      <c r="H247" s="82"/>
      <c r="I247" s="82"/>
      <c r="J247" s="82"/>
    </row>
    <row r="248" spans="1:19" ht="18.75" x14ac:dyDescent="0.3">
      <c r="A248" s="33" t="s">
        <v>181</v>
      </c>
      <c r="B248" s="39" t="s">
        <v>180</v>
      </c>
      <c r="C248" s="39"/>
      <c r="D248" s="40"/>
      <c r="E248" s="281">
        <f>E249</f>
        <v>15417.4</v>
      </c>
      <c r="F248" s="278">
        <v>0</v>
      </c>
      <c r="G248" s="278">
        <v>0</v>
      </c>
      <c r="H248" s="82"/>
      <c r="I248" s="82"/>
      <c r="J248" s="82"/>
    </row>
    <row r="249" spans="1:19" ht="37.5" x14ac:dyDescent="0.3">
      <c r="A249" s="22" t="s">
        <v>182</v>
      </c>
      <c r="B249" s="32" t="s">
        <v>180</v>
      </c>
      <c r="C249" s="39" t="s">
        <v>183</v>
      </c>
      <c r="D249" s="40"/>
      <c r="E249" s="282">
        <f>E250</f>
        <v>15417.4</v>
      </c>
      <c r="F249" s="278">
        <v>0</v>
      </c>
      <c r="G249" s="278">
        <v>0</v>
      </c>
      <c r="H249" s="82"/>
      <c r="I249" s="82"/>
      <c r="J249" s="82"/>
    </row>
    <row r="250" spans="1:19" ht="18.75" x14ac:dyDescent="0.3">
      <c r="A250" s="283" t="s">
        <v>24</v>
      </c>
      <c r="B250" s="32" t="s">
        <v>180</v>
      </c>
      <c r="C250" s="39" t="s">
        <v>183</v>
      </c>
      <c r="D250" s="40">
        <v>800</v>
      </c>
      <c r="E250" s="282">
        <f>E251</f>
        <v>15417.4</v>
      </c>
      <c r="F250" s="278">
        <v>0</v>
      </c>
      <c r="G250" s="278">
        <v>0</v>
      </c>
      <c r="H250" s="82"/>
      <c r="I250" s="82"/>
      <c r="J250" s="82"/>
    </row>
    <row r="251" spans="1:19" ht="18.75" x14ac:dyDescent="0.3">
      <c r="A251" s="273" t="s">
        <v>330</v>
      </c>
      <c r="B251" s="32" t="s">
        <v>180</v>
      </c>
      <c r="C251" s="39" t="s">
        <v>183</v>
      </c>
      <c r="D251" s="40">
        <v>880</v>
      </c>
      <c r="E251" s="282">
        <v>15417.4</v>
      </c>
      <c r="F251" s="278">
        <v>0</v>
      </c>
      <c r="G251" s="278">
        <v>0</v>
      </c>
      <c r="H251" s="82"/>
      <c r="I251" s="82"/>
      <c r="J251" s="82"/>
    </row>
    <row r="252" spans="1:19" ht="18.75" x14ac:dyDescent="0.3">
      <c r="A252" s="125" t="s">
        <v>134</v>
      </c>
      <c r="B252" s="39"/>
      <c r="C252" s="39"/>
      <c r="D252" s="40"/>
      <c r="E252" s="281">
        <f>E10+E46+E248</f>
        <v>168759.89999999997</v>
      </c>
      <c r="F252" s="281">
        <f>F10+F46</f>
        <v>131467.90000000002</v>
      </c>
      <c r="G252" s="281">
        <f>G10+G46</f>
        <v>119935</v>
      </c>
      <c r="H252" s="170">
        <f>'[4]БР _МА 2026_27012026'!F423+'[4]БР_МС 2026'!F86</f>
        <v>168759.89999999997</v>
      </c>
      <c r="I252" s="170">
        <f>'[4]БР_МС 2026'!G86+'[4]БР _МА 2026_27012026'!G423</f>
        <v>131467.9</v>
      </c>
      <c r="J252" s="170">
        <f>'[4]БР_МС 2026'!H86+'[4]БР _МА 2026_27012026'!H423</f>
        <v>119935</v>
      </c>
      <c r="S252" s="170"/>
    </row>
    <row r="253" spans="1:19" ht="18.75" x14ac:dyDescent="0.3">
      <c r="A253" s="332" t="s">
        <v>289</v>
      </c>
      <c r="B253" s="333"/>
      <c r="C253" s="334" t="s">
        <v>345</v>
      </c>
      <c r="D253" s="335"/>
      <c r="E253" s="336">
        <v>0</v>
      </c>
      <c r="F253" s="65">
        <v>3452.9</v>
      </c>
      <c r="G253" s="154">
        <v>6338.5</v>
      </c>
      <c r="I253" s="170">
        <f>F252-I252</f>
        <v>0</v>
      </c>
      <c r="J253" s="170">
        <f>G252-J252</f>
        <v>0</v>
      </c>
    </row>
    <row r="254" spans="1:19" ht="18.75" x14ac:dyDescent="0.3">
      <c r="A254" s="294" t="s">
        <v>346</v>
      </c>
      <c r="B254" s="333"/>
      <c r="C254" s="334"/>
      <c r="D254" s="335"/>
      <c r="E254" s="51">
        <v>0</v>
      </c>
      <c r="F254" s="51">
        <f>F252+F253</f>
        <v>134920.80000000002</v>
      </c>
      <c r="G254" s="51">
        <f>G252+G253</f>
        <v>126273.5</v>
      </c>
    </row>
    <row r="255" spans="1:19" ht="20.25" x14ac:dyDescent="0.3">
      <c r="A255" s="179" t="s">
        <v>211</v>
      </c>
      <c r="B255" s="129"/>
      <c r="C255" s="130"/>
      <c r="D255" s="128"/>
      <c r="E255" s="337">
        <f>'Прилож.1 ДОХОДОВ 2026'!$D$49</f>
        <v>153076.20000000001</v>
      </c>
      <c r="F255" s="337">
        <f>'[5]Прилож.1 ДОХОДОВ 2026'!$E$45</f>
        <v>134920.80000000002</v>
      </c>
      <c r="G255" s="337">
        <f>'[5]Прилож.1 ДОХОДОВ 2026'!$F$45</f>
        <v>126273.49999999999</v>
      </c>
      <c r="H255" s="338">
        <f>F67+F198+F202+F88</f>
        <v>19823.400000000001</v>
      </c>
      <c r="I255" s="338">
        <f>G67+G198+G202+G88</f>
        <v>20632.100000000002</v>
      </c>
      <c r="J255" s="339" t="s">
        <v>347</v>
      </c>
    </row>
    <row r="256" spans="1:19" ht="20.25" x14ac:dyDescent="0.3">
      <c r="A256" s="179" t="s">
        <v>212</v>
      </c>
      <c r="B256" s="132"/>
      <c r="C256" s="132"/>
      <c r="D256" s="131"/>
      <c r="E256" s="181">
        <f>E255-E252</f>
        <v>-15683.699999999953</v>
      </c>
      <c r="F256" s="181">
        <f>F255-F254</f>
        <v>0</v>
      </c>
      <c r="G256" s="181">
        <f>G255-G254</f>
        <v>0</v>
      </c>
      <c r="H256" s="82">
        <f>(F255-H255)*3%</f>
        <v>3452.9220000000005</v>
      </c>
      <c r="I256" s="82">
        <f>(G255-I255)*6%</f>
        <v>6338.4839999999986</v>
      </c>
      <c r="J256" s="82"/>
    </row>
    <row r="257" spans="1:19" x14ac:dyDescent="0.2">
      <c r="A257" s="131"/>
      <c r="B257" s="132"/>
      <c r="C257" s="132"/>
      <c r="D257" s="131"/>
      <c r="E257" s="86">
        <f>E255-E256</f>
        <v>168759.89999999997</v>
      </c>
      <c r="F257" s="86">
        <f>F254-F255</f>
        <v>0</v>
      </c>
      <c r="G257" s="86">
        <f>G254-G255</f>
        <v>0</v>
      </c>
      <c r="H257" s="82"/>
      <c r="I257" s="82"/>
      <c r="J257" s="82"/>
      <c r="S257" s="170"/>
    </row>
    <row r="258" spans="1:19" x14ac:dyDescent="0.2">
      <c r="A258" s="340"/>
      <c r="B258" s="341"/>
      <c r="C258" s="341"/>
      <c r="D258" s="342"/>
      <c r="E258" s="302"/>
      <c r="F258" s="302"/>
      <c r="G258" s="302"/>
      <c r="H258" s="82"/>
      <c r="I258" s="82"/>
      <c r="J258" s="82"/>
      <c r="S258" s="170"/>
    </row>
    <row r="259" spans="1:19" x14ac:dyDescent="0.2">
      <c r="A259" s="343"/>
      <c r="B259" s="134"/>
      <c r="C259" s="135"/>
      <c r="D259" s="128"/>
      <c r="E259" s="86"/>
      <c r="F259" s="86"/>
      <c r="G259" s="86"/>
      <c r="H259" s="82"/>
      <c r="I259" s="82"/>
      <c r="J259" s="82"/>
      <c r="S259" s="170"/>
    </row>
    <row r="260" spans="1:19" x14ac:dyDescent="0.2">
      <c r="A260" s="131"/>
      <c r="B260" s="136"/>
      <c r="C260" s="132"/>
      <c r="D260" s="131"/>
      <c r="E260" s="86"/>
      <c r="F260" s="86"/>
      <c r="G260" s="86"/>
      <c r="H260" s="82"/>
      <c r="I260" s="82"/>
      <c r="J260" s="82"/>
      <c r="S260" s="170"/>
    </row>
    <row r="261" spans="1:19" x14ac:dyDescent="0.2">
      <c r="A261" s="128"/>
      <c r="B261" s="135"/>
      <c r="C261" s="135"/>
      <c r="D261" s="128"/>
      <c r="E261" s="86"/>
      <c r="F261" s="86"/>
      <c r="G261" s="86"/>
      <c r="H261" s="82"/>
      <c r="I261" s="82"/>
      <c r="J261" s="82"/>
      <c r="S261" s="170"/>
    </row>
    <row r="262" spans="1:19" x14ac:dyDescent="0.2">
      <c r="A262" s="131"/>
      <c r="B262" s="132"/>
      <c r="C262" s="132"/>
      <c r="D262" s="131"/>
      <c r="E262" s="344"/>
      <c r="F262" s="344"/>
      <c r="G262" s="344"/>
      <c r="H262" s="82"/>
      <c r="I262" s="82"/>
      <c r="J262" s="82"/>
      <c r="S262" s="170"/>
    </row>
    <row r="263" spans="1:19" x14ac:dyDescent="0.2">
      <c r="A263" s="345"/>
      <c r="B263" s="132"/>
      <c r="C263" s="132"/>
      <c r="D263" s="131"/>
      <c r="E263" s="346"/>
      <c r="F263" s="346"/>
      <c r="G263" s="346"/>
      <c r="H263" s="82"/>
      <c r="I263" s="82"/>
      <c r="J263" s="82"/>
      <c r="S263" s="170"/>
    </row>
    <row r="264" spans="1:19" x14ac:dyDescent="0.2">
      <c r="A264" s="131"/>
      <c r="B264" s="132"/>
      <c r="C264" s="132"/>
      <c r="D264" s="131"/>
      <c r="S264" s="170"/>
    </row>
    <row r="265" spans="1:19" x14ac:dyDescent="0.2">
      <c r="A265" s="131"/>
      <c r="B265" s="132"/>
      <c r="C265" s="132"/>
      <c r="D265" s="131"/>
      <c r="S265" s="170"/>
    </row>
    <row r="266" spans="1:19" x14ac:dyDescent="0.2">
      <c r="A266" s="131">
        <v>477</v>
      </c>
      <c r="B266" s="132"/>
      <c r="C266" s="132"/>
      <c r="D266" s="131"/>
      <c r="S266" s="170"/>
    </row>
    <row r="267" spans="1:19" x14ac:dyDescent="0.2">
      <c r="A267" s="131"/>
      <c r="B267" s="132"/>
      <c r="C267" s="132"/>
      <c r="D267" s="131"/>
      <c r="S267" s="170"/>
    </row>
    <row r="268" spans="1:19" x14ac:dyDescent="0.2">
      <c r="A268" s="131"/>
      <c r="B268" s="132"/>
      <c r="C268" s="132"/>
      <c r="D268" s="131"/>
      <c r="S268" s="170"/>
    </row>
    <row r="269" spans="1:19" x14ac:dyDescent="0.2">
      <c r="A269" s="131"/>
      <c r="B269" s="132"/>
      <c r="C269" s="132"/>
      <c r="D269" s="131"/>
      <c r="S269" s="170"/>
    </row>
    <row r="270" spans="1:19" x14ac:dyDescent="0.2">
      <c r="A270" s="131"/>
      <c r="B270" s="132"/>
      <c r="C270" s="132"/>
      <c r="D270" s="131"/>
      <c r="S270" s="170"/>
    </row>
    <row r="271" spans="1:19" x14ac:dyDescent="0.2">
      <c r="A271" s="131"/>
      <c r="B271" s="132"/>
      <c r="C271" s="132"/>
      <c r="D271" s="131"/>
      <c r="S271" s="170"/>
    </row>
    <row r="272" spans="1:19" x14ac:dyDescent="0.2">
      <c r="A272" s="131"/>
      <c r="B272" s="132"/>
      <c r="C272" s="132"/>
      <c r="D272" s="131"/>
    </row>
    <row r="273" spans="1:4" x14ac:dyDescent="0.2">
      <c r="A273" s="131"/>
      <c r="B273" s="132"/>
      <c r="C273" s="132"/>
      <c r="D273" s="131"/>
    </row>
    <row r="274" spans="1:4" x14ac:dyDescent="0.2">
      <c r="A274" s="128"/>
      <c r="B274" s="134"/>
      <c r="C274" s="135"/>
      <c r="D274" s="128"/>
    </row>
    <row r="275" spans="1:4" x14ac:dyDescent="0.2">
      <c r="A275" s="131"/>
      <c r="B275" s="136"/>
      <c r="C275" s="132"/>
      <c r="D275" s="131"/>
    </row>
    <row r="276" spans="1:4" x14ac:dyDescent="0.2">
      <c r="A276" s="131"/>
      <c r="B276" s="136"/>
      <c r="C276" s="132"/>
      <c r="D276" s="131"/>
    </row>
    <row r="277" spans="1:4" x14ac:dyDescent="0.2">
      <c r="A277" s="131"/>
      <c r="B277" s="136"/>
      <c r="C277" s="132"/>
      <c r="D277" s="131"/>
    </row>
    <row r="278" spans="1:4" x14ac:dyDescent="0.2">
      <c r="A278" s="131"/>
      <c r="B278" s="136"/>
      <c r="C278" s="132"/>
      <c r="D278" s="131"/>
    </row>
    <row r="279" spans="1:4" x14ac:dyDescent="0.2">
      <c r="A279" s="128"/>
      <c r="B279" s="134"/>
      <c r="C279" s="128"/>
      <c r="D279" s="128"/>
    </row>
    <row r="280" spans="1:4" x14ac:dyDescent="0.2">
      <c r="A280" s="128"/>
      <c r="B280" s="134"/>
      <c r="C280" s="128"/>
      <c r="D280" s="128"/>
    </row>
    <row r="281" spans="1:4" x14ac:dyDescent="0.2">
      <c r="A281" s="131"/>
      <c r="B281" s="136"/>
      <c r="C281" s="131"/>
      <c r="D281" s="131"/>
    </row>
    <row r="282" spans="1:4" x14ac:dyDescent="0.2">
      <c r="A282" s="131"/>
      <c r="B282" s="136"/>
      <c r="C282" s="132"/>
      <c r="D282" s="131"/>
    </row>
    <row r="283" spans="1:4" x14ac:dyDescent="0.2">
      <c r="A283" s="131"/>
      <c r="B283" s="136"/>
      <c r="C283" s="132"/>
      <c r="D283" s="131"/>
    </row>
    <row r="284" spans="1:4" x14ac:dyDescent="0.2">
      <c r="A284" s="131"/>
      <c r="B284" s="136"/>
      <c r="C284" s="132"/>
      <c r="D284" s="131"/>
    </row>
    <row r="285" spans="1:4" x14ac:dyDescent="0.2">
      <c r="A285" s="131"/>
      <c r="B285" s="136"/>
      <c r="C285" s="132"/>
      <c r="D285" s="131"/>
    </row>
    <row r="286" spans="1:4" x14ac:dyDescent="0.2">
      <c r="A286" s="128"/>
      <c r="B286" s="134"/>
      <c r="C286" s="135"/>
      <c r="D286" s="128"/>
    </row>
    <row r="287" spans="1:4" x14ac:dyDescent="0.2">
      <c r="A287" s="131"/>
      <c r="B287" s="136"/>
      <c r="C287" s="132"/>
      <c r="D287" s="131"/>
    </row>
    <row r="288" spans="1:4" x14ac:dyDescent="0.2">
      <c r="A288" s="131"/>
      <c r="B288" s="136"/>
      <c r="C288" s="132"/>
      <c r="D288" s="131"/>
    </row>
    <row r="289" spans="1:4" x14ac:dyDescent="0.2">
      <c r="A289" s="131"/>
      <c r="B289" s="136"/>
      <c r="C289" s="132"/>
      <c r="D289" s="131"/>
    </row>
    <row r="290" spans="1:4" x14ac:dyDescent="0.2">
      <c r="A290" s="131"/>
      <c r="B290" s="136"/>
      <c r="C290" s="132"/>
      <c r="D290" s="131"/>
    </row>
    <row r="291" spans="1:4" x14ac:dyDescent="0.2">
      <c r="A291" s="131"/>
      <c r="B291" s="136"/>
      <c r="C291" s="132"/>
      <c r="D291" s="131"/>
    </row>
    <row r="292" spans="1:4" x14ac:dyDescent="0.2">
      <c r="A292" s="131"/>
      <c r="B292" s="136"/>
      <c r="C292" s="132"/>
      <c r="D292" s="131"/>
    </row>
    <row r="293" spans="1:4" x14ac:dyDescent="0.2">
      <c r="A293" s="131"/>
      <c r="B293" s="136"/>
      <c r="C293" s="132"/>
      <c r="D293" s="131"/>
    </row>
    <row r="294" spans="1:4" x14ac:dyDescent="0.2">
      <c r="A294" s="131"/>
      <c r="B294" s="136"/>
      <c r="C294" s="132"/>
      <c r="D294" s="131"/>
    </row>
    <row r="295" spans="1:4" x14ac:dyDescent="0.2">
      <c r="A295" s="128"/>
      <c r="B295" s="136"/>
      <c r="C295" s="132"/>
      <c r="D295" s="137"/>
    </row>
  </sheetData>
  <autoFilter ref="A9:O257" xr:uid="{191CEAD5-DA8A-4A1A-AF8E-6A0BAB4C04DF}"/>
  <mergeCells count="12">
    <mergeCell ref="F8:G8"/>
    <mergeCell ref="A1:E1"/>
    <mergeCell ref="A2:E2"/>
    <mergeCell ref="A3:E3"/>
    <mergeCell ref="A4:E4"/>
    <mergeCell ref="A5:E5"/>
    <mergeCell ref="A6:E6"/>
    <mergeCell ref="A8:A9"/>
    <mergeCell ref="B8:B9"/>
    <mergeCell ref="C8:C9"/>
    <mergeCell ref="D8:D9"/>
    <mergeCell ref="E8:E9"/>
  </mergeCells>
  <pageMargins left="0.78740157480314965" right="0.27559055118110237" top="0.98425196850393704" bottom="0.78740157480314965" header="0.51181102362204722" footer="0.51181102362204722"/>
  <pageSetup paperSize="9" scale="52" fitToHeight="0" orientation="portrait" r:id="rId1"/>
  <headerFooter alignWithMargins="0"/>
  <colBreaks count="1" manualBreakCount="1">
    <brk id="7" max="26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96C8C-AE24-4AE8-B4A5-D038B0521EF7}">
  <sheetPr>
    <tabColor theme="5" tint="0.59999389629810485"/>
  </sheetPr>
  <dimension ref="A1:N307"/>
  <sheetViews>
    <sheetView view="pageBreakPreview" topLeftCell="A61" zoomScaleNormal="120" zoomScaleSheetLayoutView="100" workbookViewId="0">
      <selection activeCell="I67" sqref="I67"/>
    </sheetView>
  </sheetViews>
  <sheetFormatPr defaultColWidth="96.85546875" defaultRowHeight="12.75" x14ac:dyDescent="0.2"/>
  <cols>
    <col min="1" max="1" width="78.28515625" style="82" customWidth="1"/>
    <col min="2" max="2" width="12.28515625" style="82" customWidth="1"/>
    <col min="3" max="3" width="16" style="82" customWidth="1"/>
    <col min="4" max="4" width="13.140625" style="82" customWidth="1"/>
    <col min="5" max="5" width="14" style="82" customWidth="1"/>
    <col min="6" max="6" width="9.140625" style="82" hidden="1" customWidth="1"/>
    <col min="7" max="7" width="10.28515625" style="82" hidden="1" customWidth="1"/>
    <col min="8" max="8" width="12.42578125" style="82" hidden="1" customWidth="1"/>
    <col min="9" max="9" width="14.42578125" style="82" customWidth="1"/>
    <col min="10" max="10" width="16.42578125" style="82" customWidth="1"/>
    <col min="11" max="254" width="9.140625" style="82" customWidth="1"/>
    <col min="255" max="16384" width="96.85546875" style="82"/>
  </cols>
  <sheetData>
    <row r="1" spans="1:9" ht="18.75" x14ac:dyDescent="0.3">
      <c r="A1" s="411" t="s">
        <v>190</v>
      </c>
      <c r="B1" s="411"/>
      <c r="C1" s="411"/>
      <c r="D1" s="411"/>
      <c r="E1" s="411"/>
      <c r="F1" s="157"/>
    </row>
    <row r="2" spans="1:9" ht="19.5" customHeight="1" x14ac:dyDescent="0.3">
      <c r="A2" s="400" t="s">
        <v>191</v>
      </c>
      <c r="B2" s="400"/>
      <c r="C2" s="400"/>
      <c r="D2" s="400"/>
      <c r="E2" s="400"/>
    </row>
    <row r="3" spans="1:9" ht="21" customHeight="1" x14ac:dyDescent="0.3">
      <c r="A3" s="377"/>
      <c r="B3" s="377"/>
      <c r="C3" s="377"/>
      <c r="D3" s="377"/>
      <c r="E3" s="377"/>
    </row>
    <row r="4" spans="1:9" ht="40.5" customHeight="1" x14ac:dyDescent="0.3">
      <c r="A4" s="401" t="s">
        <v>192</v>
      </c>
      <c r="B4" s="401"/>
      <c r="C4" s="401"/>
      <c r="D4" s="401"/>
      <c r="E4" s="401"/>
    </row>
    <row r="5" spans="1:9" ht="39" customHeight="1" x14ac:dyDescent="0.3">
      <c r="A5" s="402"/>
      <c r="B5" s="402"/>
      <c r="C5" s="402"/>
      <c r="D5" s="402"/>
      <c r="E5" s="402"/>
      <c r="F5" s="402"/>
    </row>
    <row r="6" spans="1:9" ht="36" customHeight="1" x14ac:dyDescent="0.3">
      <c r="A6" s="403" t="s">
        <v>2</v>
      </c>
      <c r="B6" s="403"/>
      <c r="C6" s="403"/>
      <c r="D6" s="403"/>
      <c r="E6" s="403"/>
    </row>
    <row r="7" spans="1:9" ht="21.75" customHeight="1" x14ac:dyDescent="0.3">
      <c r="A7" s="167"/>
      <c r="B7" s="167"/>
      <c r="C7" s="167"/>
      <c r="D7" s="167"/>
      <c r="E7" s="167"/>
    </row>
    <row r="8" spans="1:9" x14ac:dyDescent="0.2">
      <c r="A8" s="404" t="s">
        <v>3</v>
      </c>
      <c r="B8" s="406" t="s">
        <v>4</v>
      </c>
      <c r="C8" s="406" t="s">
        <v>5</v>
      </c>
      <c r="D8" s="406" t="s">
        <v>193</v>
      </c>
      <c r="E8" s="406" t="s">
        <v>1</v>
      </c>
    </row>
    <row r="9" spans="1:9" ht="84.75" customHeight="1" x14ac:dyDescent="0.2">
      <c r="A9" s="405"/>
      <c r="B9" s="407"/>
      <c r="C9" s="408"/>
      <c r="D9" s="408"/>
      <c r="E9" s="408"/>
    </row>
    <row r="10" spans="1:9" ht="101.25" x14ac:dyDescent="0.3">
      <c r="A10" s="149" t="s">
        <v>185</v>
      </c>
      <c r="B10" s="168"/>
      <c r="C10" s="83"/>
      <c r="D10" s="84"/>
      <c r="E10" s="85">
        <f>E11</f>
        <v>6069.1</v>
      </c>
      <c r="F10" s="86"/>
      <c r="G10" s="150">
        <f>'[6]БР_МС 2020'!F10</f>
        <v>5761.9000000000005</v>
      </c>
      <c r="H10" s="86">
        <f>E10-G10</f>
        <v>307.19999999999982</v>
      </c>
      <c r="I10" s="86">
        <f>E11+E45+E50+E63</f>
        <v>18429.8</v>
      </c>
    </row>
    <row r="11" spans="1:9" ht="18.75" x14ac:dyDescent="0.3">
      <c r="A11" s="87" t="s">
        <v>194</v>
      </c>
      <c r="B11" s="88" t="s">
        <v>135</v>
      </c>
      <c r="C11" s="89"/>
      <c r="D11" s="84"/>
      <c r="E11" s="85">
        <f>E12+E18+E37</f>
        <v>6069.1</v>
      </c>
      <c r="F11" s="86"/>
      <c r="G11" s="150">
        <f>'[6]БР_МС 2020'!F11</f>
        <v>5761.9000000000005</v>
      </c>
      <c r="H11" s="86">
        <f t="shared" ref="H11:H40" si="0">E11-G11</f>
        <v>307.19999999999982</v>
      </c>
      <c r="I11" s="82" t="e">
        <f>#REF!</f>
        <v>#REF!</v>
      </c>
    </row>
    <row r="12" spans="1:9" ht="37.5" x14ac:dyDescent="0.3">
      <c r="A12" s="29" t="s">
        <v>8</v>
      </c>
      <c r="B12" s="90" t="s">
        <v>11</v>
      </c>
      <c r="C12" s="91"/>
      <c r="D12" s="62"/>
      <c r="E12" s="85">
        <f>E13</f>
        <v>1380.6</v>
      </c>
      <c r="F12" s="86"/>
      <c r="G12" s="150">
        <f>'[6]БР_МС 2020'!F12</f>
        <v>1327.8</v>
      </c>
      <c r="H12" s="86">
        <f t="shared" si="0"/>
        <v>52.799999999999955</v>
      </c>
      <c r="I12" s="82" t="e">
        <f>#REF!</f>
        <v>#REF!</v>
      </c>
    </row>
    <row r="13" spans="1:9" ht="18.75" x14ac:dyDescent="0.3">
      <c r="A13" s="92" t="s">
        <v>10</v>
      </c>
      <c r="B13" s="32" t="s">
        <v>11</v>
      </c>
      <c r="C13" s="32" t="s">
        <v>12</v>
      </c>
      <c r="D13" s="62"/>
      <c r="E13" s="85">
        <f>E14</f>
        <v>1380.6</v>
      </c>
      <c r="F13" s="86"/>
      <c r="G13" s="150">
        <f>'[6]БР_МС 2020'!F13</f>
        <v>1327.8</v>
      </c>
      <c r="H13" s="86">
        <f t="shared" si="0"/>
        <v>52.799999999999955</v>
      </c>
    </row>
    <row r="14" spans="1:9" ht="75" x14ac:dyDescent="0.3">
      <c r="A14" s="10" t="s">
        <v>13</v>
      </c>
      <c r="B14" s="39" t="s">
        <v>11</v>
      </c>
      <c r="C14" s="39" t="s">
        <v>12</v>
      </c>
      <c r="D14" s="40">
        <v>100</v>
      </c>
      <c r="E14" s="41">
        <f>E15</f>
        <v>1380.6</v>
      </c>
      <c r="F14" s="86"/>
      <c r="G14" s="150">
        <f>'[6]БР_МС 2020'!F14</f>
        <v>1327.8</v>
      </c>
      <c r="H14" s="86">
        <f t="shared" si="0"/>
        <v>52.799999999999955</v>
      </c>
    </row>
    <row r="15" spans="1:9" ht="37.5" x14ac:dyDescent="0.3">
      <c r="A15" s="11" t="s">
        <v>14</v>
      </c>
      <c r="B15" s="39" t="s">
        <v>11</v>
      </c>
      <c r="C15" s="39" t="s">
        <v>12</v>
      </c>
      <c r="D15" s="40">
        <v>120</v>
      </c>
      <c r="E15" s="41">
        <f>E16+E17</f>
        <v>1380.6</v>
      </c>
      <c r="F15" s="86"/>
      <c r="G15" s="150">
        <f>'[6]БР_МС 2020'!F15</f>
        <v>1327.8</v>
      </c>
      <c r="H15" s="86">
        <f t="shared" si="0"/>
        <v>52.799999999999955</v>
      </c>
    </row>
    <row r="16" spans="1:9" ht="18.75" x14ac:dyDescent="0.3">
      <c r="A16" s="161" t="s">
        <v>195</v>
      </c>
      <c r="B16" s="99" t="s">
        <v>11</v>
      </c>
      <c r="C16" s="39" t="s">
        <v>12</v>
      </c>
      <c r="D16" s="40">
        <v>121</v>
      </c>
      <c r="E16" s="41">
        <v>1062.2</v>
      </c>
      <c r="F16" s="86"/>
      <c r="G16" s="150"/>
      <c r="H16" s="86"/>
    </row>
    <row r="17" spans="1:10" ht="56.25" x14ac:dyDescent="0.3">
      <c r="A17" s="11" t="s">
        <v>196</v>
      </c>
      <c r="B17" s="99" t="s">
        <v>11</v>
      </c>
      <c r="C17" s="39" t="s">
        <v>12</v>
      </c>
      <c r="D17" s="40">
        <v>129</v>
      </c>
      <c r="E17" s="41">
        <v>318.39999999999998</v>
      </c>
      <c r="F17" s="86"/>
      <c r="G17" s="150"/>
      <c r="H17" s="86"/>
    </row>
    <row r="18" spans="1:10" s="96" customFormat="1" ht="56.25" x14ac:dyDescent="0.3">
      <c r="A18" s="12" t="s">
        <v>16</v>
      </c>
      <c r="B18" s="93" t="s">
        <v>17</v>
      </c>
      <c r="C18" s="93"/>
      <c r="D18" s="94"/>
      <c r="E18" s="95">
        <f>E19+E23</f>
        <v>4592.5</v>
      </c>
      <c r="F18" s="86"/>
      <c r="G18" s="150">
        <f>'[6]БР_МС 2020'!F22</f>
        <v>4338.1000000000004</v>
      </c>
      <c r="H18" s="86">
        <f t="shared" si="0"/>
        <v>254.39999999999964</v>
      </c>
      <c r="I18" s="96" t="e">
        <f>#REF!</f>
        <v>#REF!</v>
      </c>
      <c r="J18" s="169" t="e">
        <f>E18-I18</f>
        <v>#REF!</v>
      </c>
    </row>
    <row r="19" spans="1:10" ht="37.5" x14ac:dyDescent="0.3">
      <c r="A19" s="151" t="s">
        <v>18</v>
      </c>
      <c r="B19" s="103" t="s">
        <v>17</v>
      </c>
      <c r="C19" s="91" t="s">
        <v>19</v>
      </c>
      <c r="D19" s="62"/>
      <c r="E19" s="85">
        <f>E20</f>
        <v>316.5</v>
      </c>
      <c r="F19" s="86"/>
      <c r="G19" s="150">
        <f>'[6]БР_МС 2020'!F23</f>
        <v>304.60000000000002</v>
      </c>
      <c r="H19" s="86">
        <f t="shared" si="0"/>
        <v>11.899999999999977</v>
      </c>
      <c r="I19" s="82" t="e">
        <f>#REF!</f>
        <v>#REF!</v>
      </c>
      <c r="J19" s="169" t="e">
        <f>E19-I19</f>
        <v>#REF!</v>
      </c>
    </row>
    <row r="20" spans="1:10" ht="75" x14ac:dyDescent="0.3">
      <c r="A20" s="56" t="s">
        <v>13</v>
      </c>
      <c r="B20" s="101" t="s">
        <v>17</v>
      </c>
      <c r="C20" s="99" t="s">
        <v>19</v>
      </c>
      <c r="D20" s="102">
        <v>100</v>
      </c>
      <c r="E20" s="41">
        <f>E21</f>
        <v>316.5</v>
      </c>
      <c r="F20" s="86"/>
      <c r="G20" s="150">
        <f>'[6]БР_МС 2020'!F24</f>
        <v>304.60000000000002</v>
      </c>
      <c r="H20" s="86">
        <f t="shared" si="0"/>
        <v>11.899999999999977</v>
      </c>
      <c r="J20" s="169"/>
    </row>
    <row r="21" spans="1:10" ht="37.5" x14ac:dyDescent="0.3">
      <c r="A21" s="11" t="s">
        <v>14</v>
      </c>
      <c r="B21" s="101" t="s">
        <v>17</v>
      </c>
      <c r="C21" s="99" t="s">
        <v>19</v>
      </c>
      <c r="D21" s="40">
        <v>120</v>
      </c>
      <c r="E21" s="41">
        <f>E22</f>
        <v>316.5</v>
      </c>
      <c r="F21" s="86"/>
      <c r="G21" s="150">
        <f>'[6]БР_МС 2020'!F25</f>
        <v>304.60000000000002</v>
      </c>
      <c r="H21" s="86">
        <f t="shared" si="0"/>
        <v>11.899999999999977</v>
      </c>
      <c r="J21" s="169"/>
    </row>
    <row r="22" spans="1:10" ht="75" x14ac:dyDescent="0.3">
      <c r="A22" s="11" t="s">
        <v>197</v>
      </c>
      <c r="B22" s="101" t="s">
        <v>17</v>
      </c>
      <c r="C22" s="99" t="s">
        <v>19</v>
      </c>
      <c r="D22" s="40">
        <v>123</v>
      </c>
      <c r="E22" s="41">
        <v>316.5</v>
      </c>
      <c r="F22" s="86"/>
      <c r="G22" s="150"/>
      <c r="H22" s="86"/>
      <c r="J22" s="169"/>
    </row>
    <row r="23" spans="1:10" ht="36.75" customHeight="1" x14ac:dyDescent="0.3">
      <c r="A23" s="22" t="s">
        <v>20</v>
      </c>
      <c r="B23" s="32" t="s">
        <v>17</v>
      </c>
      <c r="C23" s="32" t="s">
        <v>21</v>
      </c>
      <c r="D23" s="62"/>
      <c r="E23" s="85">
        <f>E24+E28+E32</f>
        <v>4276</v>
      </c>
      <c r="F23" s="86"/>
      <c r="G23" s="150">
        <f>'[6]БР_МС 2020'!F29</f>
        <v>4033.5</v>
      </c>
      <c r="H23" s="86">
        <f t="shared" si="0"/>
        <v>242.5</v>
      </c>
      <c r="I23" s="82" t="e">
        <f>#REF!</f>
        <v>#REF!</v>
      </c>
      <c r="J23" s="169" t="e">
        <f>E23-I23</f>
        <v>#REF!</v>
      </c>
    </row>
    <row r="24" spans="1:10" ht="75" x14ac:dyDescent="0.3">
      <c r="A24" s="56" t="s">
        <v>13</v>
      </c>
      <c r="B24" s="101" t="s">
        <v>17</v>
      </c>
      <c r="C24" s="39" t="s">
        <v>21</v>
      </c>
      <c r="D24" s="40">
        <v>100</v>
      </c>
      <c r="E24" s="41">
        <f>E25</f>
        <v>2339.4</v>
      </c>
      <c r="F24" s="86"/>
      <c r="G24" s="150">
        <f>'[6]БР_МС 2020'!F30</f>
        <v>2257</v>
      </c>
      <c r="H24" s="86">
        <f t="shared" si="0"/>
        <v>82.400000000000091</v>
      </c>
      <c r="I24" s="82" t="e">
        <f>#REF!</f>
        <v>#REF!</v>
      </c>
    </row>
    <row r="25" spans="1:10" ht="37.5" x14ac:dyDescent="0.3">
      <c r="A25" s="11" t="s">
        <v>14</v>
      </c>
      <c r="B25" s="101" t="s">
        <v>17</v>
      </c>
      <c r="C25" s="39" t="s">
        <v>21</v>
      </c>
      <c r="D25" s="40">
        <v>120</v>
      </c>
      <c r="E25" s="41">
        <f>E26+E27</f>
        <v>2339.4</v>
      </c>
      <c r="F25" s="86"/>
      <c r="G25" s="150">
        <f>'[6]БР_МС 2020'!F31</f>
        <v>2257</v>
      </c>
      <c r="H25" s="86">
        <f t="shared" si="0"/>
        <v>82.400000000000091</v>
      </c>
    </row>
    <row r="26" spans="1:10" ht="18.75" x14ac:dyDescent="0.3">
      <c r="A26" s="161" t="s">
        <v>195</v>
      </c>
      <c r="B26" s="101" t="s">
        <v>17</v>
      </c>
      <c r="C26" s="39" t="s">
        <v>21</v>
      </c>
      <c r="D26" s="40">
        <v>121</v>
      </c>
      <c r="E26" s="41">
        <v>1796.8</v>
      </c>
      <c r="F26" s="86"/>
      <c r="G26" s="150"/>
      <c r="H26" s="86"/>
    </row>
    <row r="27" spans="1:10" ht="56.25" x14ac:dyDescent="0.3">
      <c r="A27" s="11" t="s">
        <v>196</v>
      </c>
      <c r="B27" s="101" t="s">
        <v>17</v>
      </c>
      <c r="C27" s="39" t="s">
        <v>21</v>
      </c>
      <c r="D27" s="40">
        <v>129</v>
      </c>
      <c r="E27" s="41">
        <v>542.6</v>
      </c>
      <c r="F27" s="86"/>
      <c r="G27" s="150"/>
      <c r="H27" s="86"/>
      <c r="I27" s="82" t="e">
        <f>#REF!</f>
        <v>#REF!</v>
      </c>
    </row>
    <row r="28" spans="1:10" ht="37.5" x14ac:dyDescent="0.3">
      <c r="A28" s="11" t="s">
        <v>22</v>
      </c>
      <c r="B28" s="101" t="s">
        <v>17</v>
      </c>
      <c r="C28" s="39" t="s">
        <v>21</v>
      </c>
      <c r="D28" s="40">
        <v>200</v>
      </c>
      <c r="E28" s="41">
        <f>E29</f>
        <v>1927.5</v>
      </c>
      <c r="F28" s="86"/>
      <c r="G28" s="150">
        <f>'[6]БР_МС 2020'!F38</f>
        <v>1767.4</v>
      </c>
      <c r="H28" s="86">
        <f t="shared" si="0"/>
        <v>160.09999999999991</v>
      </c>
      <c r="I28" s="82" t="e">
        <f>#REF!</f>
        <v>#REF!</v>
      </c>
    </row>
    <row r="29" spans="1:10" ht="37.5" x14ac:dyDescent="0.3">
      <c r="A29" s="11" t="s">
        <v>23</v>
      </c>
      <c r="B29" s="101" t="s">
        <v>17</v>
      </c>
      <c r="C29" s="39" t="s">
        <v>21</v>
      </c>
      <c r="D29" s="40">
        <v>240</v>
      </c>
      <c r="E29" s="43">
        <f>E30+E31</f>
        <v>1927.5</v>
      </c>
      <c r="F29" s="86"/>
      <c r="G29" s="150">
        <f>'[6]БР_МС 2020'!F39</f>
        <v>1767.4</v>
      </c>
      <c r="H29" s="86">
        <f t="shared" si="0"/>
        <v>160.09999999999991</v>
      </c>
      <c r="I29" s="82" t="e">
        <f>#REF!</f>
        <v>#REF!</v>
      </c>
      <c r="J29" s="86" t="e">
        <f>I29-E31</f>
        <v>#REF!</v>
      </c>
    </row>
    <row r="30" spans="1:10" ht="18.75" x14ac:dyDescent="0.3">
      <c r="A30" s="11" t="s">
        <v>198</v>
      </c>
      <c r="B30" s="101" t="s">
        <v>17</v>
      </c>
      <c r="C30" s="39" t="s">
        <v>21</v>
      </c>
      <c r="D30" s="40">
        <v>244</v>
      </c>
      <c r="E30" s="43">
        <v>1811.4</v>
      </c>
      <c r="F30" s="86"/>
      <c r="G30" s="150"/>
      <c r="H30" s="86"/>
    </row>
    <row r="31" spans="1:10" ht="18.75" x14ac:dyDescent="0.3">
      <c r="A31" s="11" t="s">
        <v>199</v>
      </c>
      <c r="B31" s="101" t="s">
        <v>17</v>
      </c>
      <c r="C31" s="39" t="s">
        <v>21</v>
      </c>
      <c r="D31" s="40">
        <v>247</v>
      </c>
      <c r="E31" s="43">
        <v>116.1</v>
      </c>
      <c r="F31" s="86"/>
      <c r="G31" s="150"/>
      <c r="H31" s="86"/>
    </row>
    <row r="32" spans="1:10" ht="18.75" x14ac:dyDescent="0.3">
      <c r="A32" s="47" t="s">
        <v>24</v>
      </c>
      <c r="B32" s="101" t="s">
        <v>17</v>
      </c>
      <c r="C32" s="39" t="s">
        <v>21</v>
      </c>
      <c r="D32" s="40">
        <v>800</v>
      </c>
      <c r="E32" s="43">
        <f>E33</f>
        <v>9.1</v>
      </c>
      <c r="F32" s="86"/>
      <c r="G32" s="86">
        <f>'[6]БР_МС 2020'!F53</f>
        <v>9.1</v>
      </c>
      <c r="H32" s="86">
        <f t="shared" si="0"/>
        <v>0</v>
      </c>
    </row>
    <row r="33" spans="1:10" ht="18.75" x14ac:dyDescent="0.3">
      <c r="A33" s="47" t="s">
        <v>25</v>
      </c>
      <c r="B33" s="101" t="s">
        <v>17</v>
      </c>
      <c r="C33" s="39" t="s">
        <v>21</v>
      </c>
      <c r="D33" s="40">
        <v>850</v>
      </c>
      <c r="E33" s="43">
        <f>E34+E35+E36</f>
        <v>9.1</v>
      </c>
      <c r="F33" s="86"/>
      <c r="G33" s="86">
        <f>'[6]БР_МС 2020'!F54</f>
        <v>9.1</v>
      </c>
      <c r="H33" s="86">
        <f t="shared" si="0"/>
        <v>0</v>
      </c>
    </row>
    <row r="34" spans="1:10" ht="18.75" x14ac:dyDescent="0.3">
      <c r="A34" s="47" t="s">
        <v>200</v>
      </c>
      <c r="B34" s="98" t="s">
        <v>17</v>
      </c>
      <c r="C34" s="39" t="s">
        <v>21</v>
      </c>
      <c r="D34" s="106">
        <v>851</v>
      </c>
      <c r="E34" s="41">
        <v>0</v>
      </c>
      <c r="F34" s="86"/>
      <c r="G34" s="86"/>
      <c r="H34" s="86"/>
    </row>
    <row r="35" spans="1:10" ht="18.75" x14ac:dyDescent="0.3">
      <c r="A35" s="47" t="s">
        <v>201</v>
      </c>
      <c r="B35" s="98" t="s">
        <v>17</v>
      </c>
      <c r="C35" s="39" t="s">
        <v>21</v>
      </c>
      <c r="D35" s="106">
        <v>852</v>
      </c>
      <c r="E35" s="41">
        <v>8.1</v>
      </c>
      <c r="F35" s="86"/>
      <c r="G35" s="86"/>
      <c r="H35" s="86"/>
    </row>
    <row r="36" spans="1:10" ht="18.75" x14ac:dyDescent="0.3">
      <c r="A36" s="47" t="s">
        <v>202</v>
      </c>
      <c r="B36" s="98" t="s">
        <v>17</v>
      </c>
      <c r="C36" s="39" t="s">
        <v>21</v>
      </c>
      <c r="D36" s="106">
        <v>853</v>
      </c>
      <c r="E36" s="41">
        <v>1</v>
      </c>
      <c r="F36" s="86"/>
      <c r="G36" s="86"/>
      <c r="H36" s="86"/>
    </row>
    <row r="37" spans="1:10" ht="18.75" x14ac:dyDescent="0.3">
      <c r="A37" s="33" t="s">
        <v>136</v>
      </c>
      <c r="B37" s="103" t="s">
        <v>46</v>
      </c>
      <c r="C37" s="103"/>
      <c r="D37" s="104"/>
      <c r="E37" s="85">
        <f>E38</f>
        <v>96</v>
      </c>
      <c r="F37" s="86"/>
      <c r="G37" s="86">
        <f>'[6]БР_МС 2020'!F64</f>
        <v>96</v>
      </c>
      <c r="H37" s="86">
        <f t="shared" si="0"/>
        <v>0</v>
      </c>
    </row>
    <row r="38" spans="1:10" ht="56.25" x14ac:dyDescent="0.3">
      <c r="A38" s="22" t="s">
        <v>45</v>
      </c>
      <c r="B38" s="103" t="s">
        <v>46</v>
      </c>
      <c r="C38" s="103" t="s">
        <v>47</v>
      </c>
      <c r="D38" s="104"/>
      <c r="E38" s="105">
        <f>E39</f>
        <v>96</v>
      </c>
      <c r="F38" s="86"/>
      <c r="G38" s="86">
        <f>'[6]БР_МС 2020'!F65</f>
        <v>96</v>
      </c>
      <c r="H38" s="86">
        <f t="shared" si="0"/>
        <v>0</v>
      </c>
    </row>
    <row r="39" spans="1:10" ht="18.75" x14ac:dyDescent="0.3">
      <c r="A39" s="47" t="s">
        <v>24</v>
      </c>
      <c r="B39" s="101" t="s">
        <v>46</v>
      </c>
      <c r="C39" s="98" t="s">
        <v>47</v>
      </c>
      <c r="D39" s="53">
        <v>800</v>
      </c>
      <c r="E39" s="41">
        <f>E40</f>
        <v>96</v>
      </c>
      <c r="F39" s="86"/>
      <c r="G39" s="86">
        <f>'[6]БР_МС 2020'!F66</f>
        <v>96</v>
      </c>
      <c r="H39" s="86">
        <f t="shared" si="0"/>
        <v>0</v>
      </c>
    </row>
    <row r="40" spans="1:10" ht="18.75" x14ac:dyDescent="0.3">
      <c r="A40" s="47" t="s">
        <v>48</v>
      </c>
      <c r="B40" s="98" t="s">
        <v>46</v>
      </c>
      <c r="C40" s="98" t="s">
        <v>47</v>
      </c>
      <c r="D40" s="106">
        <v>850</v>
      </c>
      <c r="E40" s="41">
        <f>E41</f>
        <v>96</v>
      </c>
      <c r="F40" s="86"/>
      <c r="G40" s="86">
        <f>'[6]БР_МС 2020'!F67</f>
        <v>96</v>
      </c>
      <c r="H40" s="86">
        <f t="shared" si="0"/>
        <v>0</v>
      </c>
    </row>
    <row r="41" spans="1:10" ht="18.75" x14ac:dyDescent="0.3">
      <c r="A41" s="47" t="s">
        <v>202</v>
      </c>
      <c r="B41" s="98" t="s">
        <v>46</v>
      </c>
      <c r="C41" s="98" t="s">
        <v>47</v>
      </c>
      <c r="D41" s="106">
        <v>853</v>
      </c>
      <c r="E41" s="41">
        <v>96</v>
      </c>
      <c r="F41" s="86"/>
      <c r="G41" s="86"/>
      <c r="H41" s="86"/>
    </row>
    <row r="42" spans="1:10" ht="101.25" x14ac:dyDescent="0.3">
      <c r="A42" s="149" t="s">
        <v>186</v>
      </c>
      <c r="B42" s="107"/>
      <c r="C42" s="32"/>
      <c r="D42" s="108"/>
      <c r="E42" s="51">
        <f>E43+E93+E99+E110+E146+E182+E195+E215+E235</f>
        <v>85784.6</v>
      </c>
      <c r="F42" s="86"/>
      <c r="G42" s="86">
        <f>'[6]БР _МА 2020'!F10</f>
        <v>87843.1</v>
      </c>
      <c r="H42" s="86">
        <f t="shared" ref="H42:H47" si="1">E42-G42</f>
        <v>-2058.5</v>
      </c>
    </row>
    <row r="43" spans="1:10" ht="18.75" x14ac:dyDescent="0.3">
      <c r="A43" s="33" t="s">
        <v>6</v>
      </c>
      <c r="B43" s="90" t="s">
        <v>135</v>
      </c>
      <c r="C43" s="32"/>
      <c r="D43" s="62"/>
      <c r="E43" s="85">
        <f>E44+E75+E79</f>
        <v>14765.299999999997</v>
      </c>
      <c r="F43" s="86"/>
      <c r="G43" s="86">
        <f>'[6]БР _МА 2020'!F11</f>
        <v>15106.499999999998</v>
      </c>
      <c r="H43" s="86">
        <f t="shared" si="1"/>
        <v>-341.20000000000073</v>
      </c>
      <c r="I43" s="170" t="e">
        <f>#REF!</f>
        <v>#REF!</v>
      </c>
    </row>
    <row r="44" spans="1:10" ht="61.5" customHeight="1" x14ac:dyDescent="0.3">
      <c r="A44" s="22" t="s">
        <v>26</v>
      </c>
      <c r="B44" s="91" t="s">
        <v>29</v>
      </c>
      <c r="C44" s="32"/>
      <c r="D44" s="62"/>
      <c r="E44" s="85">
        <f>E45+E50+E63+E67</f>
        <v>14327.499999999998</v>
      </c>
      <c r="F44" s="86"/>
      <c r="G44" s="86">
        <f>'[6]БР _МА 2020'!F12</f>
        <v>14718.999999999998</v>
      </c>
      <c r="H44" s="86">
        <f t="shared" si="1"/>
        <v>-391.5</v>
      </c>
      <c r="I44" s="170" t="e">
        <f>#REF!</f>
        <v>#REF!</v>
      </c>
      <c r="J44" s="170" t="e">
        <f>I43-I44</f>
        <v>#REF!</v>
      </c>
    </row>
    <row r="45" spans="1:10" ht="75" x14ac:dyDescent="0.3">
      <c r="A45" s="22" t="s">
        <v>28</v>
      </c>
      <c r="B45" s="32" t="s">
        <v>29</v>
      </c>
      <c r="C45" s="32" t="s">
        <v>30</v>
      </c>
      <c r="D45" s="62"/>
      <c r="E45" s="85">
        <f>E46</f>
        <v>1380.6</v>
      </c>
      <c r="F45" s="86"/>
      <c r="G45" s="86">
        <f>'[6]БР _МА 2020'!F13</f>
        <v>1327.8</v>
      </c>
      <c r="H45" s="86">
        <f t="shared" si="1"/>
        <v>52.799999999999955</v>
      </c>
      <c r="I45" s="170" t="e">
        <f>#REF!</f>
        <v>#REF!</v>
      </c>
    </row>
    <row r="46" spans="1:10" ht="75" x14ac:dyDescent="0.3">
      <c r="A46" s="56" t="s">
        <v>13</v>
      </c>
      <c r="B46" s="39" t="s">
        <v>29</v>
      </c>
      <c r="C46" s="39" t="s">
        <v>30</v>
      </c>
      <c r="D46" s="40">
        <v>100</v>
      </c>
      <c r="E46" s="41">
        <f>E47</f>
        <v>1380.6</v>
      </c>
      <c r="F46" s="86"/>
      <c r="G46" s="86">
        <f>'[6]БР _МА 2020'!F14</f>
        <v>1327.8</v>
      </c>
      <c r="H46" s="86">
        <f t="shared" si="1"/>
        <v>52.799999999999955</v>
      </c>
    </row>
    <row r="47" spans="1:10" ht="37.5" x14ac:dyDescent="0.3">
      <c r="A47" s="11" t="s">
        <v>14</v>
      </c>
      <c r="B47" s="39" t="s">
        <v>29</v>
      </c>
      <c r="C47" s="39" t="s">
        <v>30</v>
      </c>
      <c r="D47" s="40">
        <v>120</v>
      </c>
      <c r="E47" s="41">
        <f>E48+E49</f>
        <v>1380.6</v>
      </c>
      <c r="F47" s="86"/>
      <c r="G47" s="86">
        <f>'[6]БР _МА 2020'!F15</f>
        <v>1327.8</v>
      </c>
      <c r="H47" s="86">
        <f t="shared" si="1"/>
        <v>52.799999999999955</v>
      </c>
    </row>
    <row r="48" spans="1:10" ht="18.75" x14ac:dyDescent="0.3">
      <c r="A48" s="161" t="s">
        <v>195</v>
      </c>
      <c r="B48" s="39" t="s">
        <v>29</v>
      </c>
      <c r="C48" s="39" t="s">
        <v>30</v>
      </c>
      <c r="D48" s="40">
        <v>121</v>
      </c>
      <c r="E48" s="41">
        <v>1062.2</v>
      </c>
      <c r="F48" s="86"/>
      <c r="G48" s="86"/>
      <c r="H48" s="86"/>
    </row>
    <row r="49" spans="1:9" ht="56.25" x14ac:dyDescent="0.3">
      <c r="A49" s="11" t="s">
        <v>196</v>
      </c>
      <c r="B49" s="39" t="s">
        <v>29</v>
      </c>
      <c r="C49" s="39" t="s">
        <v>30</v>
      </c>
      <c r="D49" s="40">
        <v>129</v>
      </c>
      <c r="E49" s="41">
        <v>318.39999999999998</v>
      </c>
      <c r="F49" s="86"/>
      <c r="G49" s="86"/>
      <c r="H49" s="86"/>
    </row>
    <row r="50" spans="1:9" ht="56.25" x14ac:dyDescent="0.3">
      <c r="A50" s="22" t="s">
        <v>31</v>
      </c>
      <c r="B50" s="32" t="s">
        <v>29</v>
      </c>
      <c r="C50" s="32" t="s">
        <v>32</v>
      </c>
      <c r="D50" s="109"/>
      <c r="E50" s="51">
        <f>E51+E55+E58</f>
        <v>10150.299999999999</v>
      </c>
      <c r="F50" s="86"/>
      <c r="G50" s="86">
        <f>'[6]БР _МА 2020'!F22</f>
        <v>10698.899999999998</v>
      </c>
      <c r="H50" s="86">
        <f>E50-G50</f>
        <v>-548.59999999999854</v>
      </c>
      <c r="I50" s="170" t="e">
        <f>#REF!</f>
        <v>#REF!</v>
      </c>
    </row>
    <row r="51" spans="1:9" ht="75" x14ac:dyDescent="0.3">
      <c r="A51" s="56" t="s">
        <v>13</v>
      </c>
      <c r="B51" s="39" t="s">
        <v>29</v>
      </c>
      <c r="C51" s="39" t="s">
        <v>32</v>
      </c>
      <c r="D51" s="40">
        <v>100</v>
      </c>
      <c r="E51" s="41">
        <f>E52</f>
        <v>8739.9</v>
      </c>
      <c r="F51" s="86"/>
      <c r="G51" s="86">
        <f>'[6]БР _МА 2020'!F23</f>
        <v>9263.5999999999985</v>
      </c>
      <c r="H51" s="86">
        <f t="shared" ref="H51:H56" si="2">E51-G51</f>
        <v>-523.69999999999891</v>
      </c>
    </row>
    <row r="52" spans="1:9" ht="37.5" x14ac:dyDescent="0.3">
      <c r="A52" s="11" t="s">
        <v>14</v>
      </c>
      <c r="B52" s="39" t="s">
        <v>29</v>
      </c>
      <c r="C52" s="39" t="s">
        <v>32</v>
      </c>
      <c r="D52" s="40">
        <v>120</v>
      </c>
      <c r="E52" s="41">
        <f>E53+E54</f>
        <v>8739.9</v>
      </c>
      <c r="F52" s="86"/>
      <c r="G52" s="86">
        <f>'[6]БР _МА 2020'!F24</f>
        <v>9263.5999999999985</v>
      </c>
      <c r="H52" s="86">
        <f t="shared" si="2"/>
        <v>-523.69999999999891</v>
      </c>
    </row>
    <row r="53" spans="1:9" ht="18.75" x14ac:dyDescent="0.3">
      <c r="A53" s="161" t="s">
        <v>195</v>
      </c>
      <c r="B53" s="39" t="s">
        <v>29</v>
      </c>
      <c r="C53" s="39" t="s">
        <v>32</v>
      </c>
      <c r="D53" s="40">
        <v>121</v>
      </c>
      <c r="E53" s="41">
        <v>6712.6</v>
      </c>
      <c r="F53" s="86"/>
      <c r="G53" s="86"/>
      <c r="H53" s="86"/>
    </row>
    <row r="54" spans="1:9" ht="56.25" x14ac:dyDescent="0.3">
      <c r="A54" s="11" t="s">
        <v>196</v>
      </c>
      <c r="B54" s="39" t="s">
        <v>29</v>
      </c>
      <c r="C54" s="39" t="s">
        <v>32</v>
      </c>
      <c r="D54" s="40">
        <v>129</v>
      </c>
      <c r="E54" s="41">
        <v>2027.3</v>
      </c>
      <c r="F54" s="86"/>
      <c r="G54" s="86"/>
      <c r="H54" s="86"/>
    </row>
    <row r="55" spans="1:9" ht="37.5" x14ac:dyDescent="0.3">
      <c r="A55" s="11" t="s">
        <v>22</v>
      </c>
      <c r="B55" s="39" t="s">
        <v>29</v>
      </c>
      <c r="C55" s="39" t="s">
        <v>32</v>
      </c>
      <c r="D55" s="40">
        <v>200</v>
      </c>
      <c r="E55" s="41">
        <f>E56</f>
        <v>1407.4</v>
      </c>
      <c r="F55" s="86"/>
      <c r="G55" s="86">
        <f>'[6]БР _МА 2020'!F33</f>
        <v>1433.2999999999997</v>
      </c>
      <c r="H55" s="86">
        <f t="shared" si="2"/>
        <v>-25.899999999999636</v>
      </c>
      <c r="I55" s="170" t="e">
        <f>#REF!</f>
        <v>#REF!</v>
      </c>
    </row>
    <row r="56" spans="1:9" ht="37.5" x14ac:dyDescent="0.3">
      <c r="A56" s="11" t="s">
        <v>23</v>
      </c>
      <c r="B56" s="39" t="s">
        <v>29</v>
      </c>
      <c r="C56" s="39" t="s">
        <v>32</v>
      </c>
      <c r="D56" s="40">
        <v>240</v>
      </c>
      <c r="E56" s="41">
        <f>E57</f>
        <v>1407.4</v>
      </c>
      <c r="F56" s="86"/>
      <c r="G56" s="86">
        <f>'[6]БР _МА 2020'!F34</f>
        <v>1433.2999999999997</v>
      </c>
      <c r="H56" s="86">
        <f t="shared" si="2"/>
        <v>-25.899999999999636</v>
      </c>
    </row>
    <row r="57" spans="1:9" ht="18.75" x14ac:dyDescent="0.3">
      <c r="A57" s="11" t="s">
        <v>198</v>
      </c>
      <c r="B57" s="39" t="s">
        <v>29</v>
      </c>
      <c r="C57" s="39" t="s">
        <v>32</v>
      </c>
      <c r="D57" s="40">
        <v>244</v>
      </c>
      <c r="E57" s="41">
        <f>1350.1+69.4-12.1</f>
        <v>1407.4</v>
      </c>
      <c r="F57" s="86"/>
      <c r="G57" s="86"/>
      <c r="H57" s="86"/>
    </row>
    <row r="58" spans="1:9" ht="18.75" x14ac:dyDescent="0.3">
      <c r="A58" s="47" t="s">
        <v>24</v>
      </c>
      <c r="B58" s="39" t="s">
        <v>29</v>
      </c>
      <c r="C58" s="39" t="s">
        <v>32</v>
      </c>
      <c r="D58" s="40">
        <v>800</v>
      </c>
      <c r="E58" s="41">
        <f>E59</f>
        <v>3</v>
      </c>
      <c r="F58" s="86"/>
      <c r="G58" s="86">
        <f>'[6]БР _МА 2020'!F47</f>
        <v>2</v>
      </c>
      <c r="H58" s="86">
        <f>E58-G58</f>
        <v>1</v>
      </c>
    </row>
    <row r="59" spans="1:9" ht="18.75" x14ac:dyDescent="0.3">
      <c r="A59" s="47" t="s">
        <v>25</v>
      </c>
      <c r="B59" s="39" t="s">
        <v>29</v>
      </c>
      <c r="C59" s="39" t="s">
        <v>32</v>
      </c>
      <c r="D59" s="40">
        <v>850</v>
      </c>
      <c r="E59" s="41">
        <f>E60+E61+E62</f>
        <v>3</v>
      </c>
      <c r="F59" s="86"/>
      <c r="G59" s="86">
        <f>'[6]БР _МА 2020'!F48</f>
        <v>2</v>
      </c>
      <c r="H59" s="86">
        <f>E59-G59</f>
        <v>1</v>
      </c>
    </row>
    <row r="60" spans="1:9" ht="18.75" x14ac:dyDescent="0.3">
      <c r="A60" s="47" t="s">
        <v>200</v>
      </c>
      <c r="B60" s="39" t="s">
        <v>29</v>
      </c>
      <c r="C60" s="39" t="s">
        <v>32</v>
      </c>
      <c r="D60" s="40">
        <v>851</v>
      </c>
      <c r="E60" s="41">
        <v>0</v>
      </c>
      <c r="F60" s="86"/>
      <c r="G60" s="86"/>
      <c r="H60" s="86"/>
    </row>
    <row r="61" spans="1:9" ht="18.75" x14ac:dyDescent="0.3">
      <c r="A61" s="47" t="s">
        <v>201</v>
      </c>
      <c r="B61" s="39" t="s">
        <v>29</v>
      </c>
      <c r="C61" s="39" t="s">
        <v>32</v>
      </c>
      <c r="D61" s="40">
        <v>852</v>
      </c>
      <c r="E61" s="41">
        <v>1</v>
      </c>
      <c r="F61" s="86"/>
      <c r="G61" s="86"/>
      <c r="H61" s="86"/>
    </row>
    <row r="62" spans="1:9" ht="18.75" x14ac:dyDescent="0.3">
      <c r="A62" s="47" t="s">
        <v>202</v>
      </c>
      <c r="B62" s="39" t="s">
        <v>29</v>
      </c>
      <c r="C62" s="39" t="s">
        <v>32</v>
      </c>
      <c r="D62" s="40">
        <v>853</v>
      </c>
      <c r="E62" s="41">
        <v>2</v>
      </c>
      <c r="F62" s="86"/>
      <c r="G62" s="86"/>
      <c r="H62" s="86"/>
    </row>
    <row r="63" spans="1:9" ht="56.25" x14ac:dyDescent="0.3">
      <c r="A63" s="23" t="s">
        <v>171</v>
      </c>
      <c r="B63" s="32" t="s">
        <v>29</v>
      </c>
      <c r="C63" s="91" t="s">
        <v>172</v>
      </c>
      <c r="D63" s="109">
        <v>100</v>
      </c>
      <c r="E63" s="85">
        <f>E64</f>
        <v>829.8</v>
      </c>
      <c r="F63" s="86"/>
      <c r="G63" s="86">
        <f>'[6]БР _МА 2020'!F58</f>
        <v>798.59999999999991</v>
      </c>
      <c r="H63" s="86">
        <f t="shared" ref="H63:H78" si="3">E63-G63</f>
        <v>31.200000000000045</v>
      </c>
      <c r="I63" s="170" t="e">
        <f>#REF!</f>
        <v>#REF!</v>
      </c>
    </row>
    <row r="64" spans="1:9" ht="37.5" x14ac:dyDescent="0.3">
      <c r="A64" s="11" t="s">
        <v>14</v>
      </c>
      <c r="B64" s="39" t="s">
        <v>29</v>
      </c>
      <c r="C64" s="99" t="s">
        <v>172</v>
      </c>
      <c r="D64" s="40">
        <v>120</v>
      </c>
      <c r="E64" s="41">
        <f>E65+E66</f>
        <v>829.8</v>
      </c>
      <c r="F64" s="86"/>
      <c r="G64" s="86">
        <f>'[6]БР _МА 2020'!F59</f>
        <v>798.59999999999991</v>
      </c>
      <c r="H64" s="86">
        <f t="shared" si="3"/>
        <v>31.200000000000045</v>
      </c>
    </row>
    <row r="65" spans="1:9" ht="18.75" x14ac:dyDescent="0.3">
      <c r="A65" s="161" t="s">
        <v>195</v>
      </c>
      <c r="B65" s="39" t="s">
        <v>29</v>
      </c>
      <c r="C65" s="99" t="s">
        <v>172</v>
      </c>
      <c r="D65" s="40">
        <v>121</v>
      </c>
      <c r="E65" s="41">
        <v>637.29999999999995</v>
      </c>
      <c r="F65" s="86"/>
      <c r="G65" s="86"/>
      <c r="H65" s="86"/>
    </row>
    <row r="66" spans="1:9" ht="56.25" x14ac:dyDescent="0.3">
      <c r="A66" s="11" t="s">
        <v>196</v>
      </c>
      <c r="B66" s="39" t="s">
        <v>29</v>
      </c>
      <c r="C66" s="99" t="s">
        <v>172</v>
      </c>
      <c r="D66" s="40">
        <v>129</v>
      </c>
      <c r="E66" s="41">
        <v>192.5</v>
      </c>
      <c r="F66" s="86"/>
      <c r="G66" s="86"/>
      <c r="H66" s="86"/>
    </row>
    <row r="67" spans="1:9" ht="75" x14ac:dyDescent="0.3">
      <c r="A67" s="23" t="s">
        <v>35</v>
      </c>
      <c r="B67" s="50" t="s">
        <v>29</v>
      </c>
      <c r="C67" s="91" t="s">
        <v>36</v>
      </c>
      <c r="D67" s="110"/>
      <c r="E67" s="85">
        <f>E68+E72</f>
        <v>1966.8</v>
      </c>
      <c r="F67" s="86"/>
      <c r="G67" s="86">
        <f>'[6]БР _МА 2020'!F66</f>
        <v>1893.7</v>
      </c>
      <c r="H67" s="86">
        <f t="shared" si="3"/>
        <v>73.099999999999909</v>
      </c>
      <c r="I67" s="170" t="e">
        <f>#REF!</f>
        <v>#REF!</v>
      </c>
    </row>
    <row r="68" spans="1:9" ht="75" x14ac:dyDescent="0.3">
      <c r="A68" s="171" t="s">
        <v>13</v>
      </c>
      <c r="B68" s="39" t="s">
        <v>29</v>
      </c>
      <c r="C68" s="99" t="s">
        <v>36</v>
      </c>
      <c r="D68" s="110">
        <v>100</v>
      </c>
      <c r="E68" s="41">
        <f>E69</f>
        <v>1825.5</v>
      </c>
      <c r="F68" s="86"/>
      <c r="G68" s="86">
        <f>'[6]БР _МА 2020'!F67</f>
        <v>1756.9</v>
      </c>
      <c r="H68" s="86">
        <f t="shared" si="3"/>
        <v>68.599999999999909</v>
      </c>
    </row>
    <row r="69" spans="1:9" ht="37.5" x14ac:dyDescent="0.3">
      <c r="A69" s="97" t="s">
        <v>14</v>
      </c>
      <c r="B69" s="39" t="s">
        <v>29</v>
      </c>
      <c r="C69" s="39" t="s">
        <v>36</v>
      </c>
      <c r="D69" s="110">
        <v>120</v>
      </c>
      <c r="E69" s="43">
        <f>E70+E71</f>
        <v>1825.5</v>
      </c>
      <c r="F69" s="86"/>
      <c r="G69" s="86">
        <f>'[6]БР _МА 2020'!F68</f>
        <v>1756.9</v>
      </c>
      <c r="H69" s="86">
        <f t="shared" si="3"/>
        <v>68.599999999999909</v>
      </c>
    </row>
    <row r="70" spans="1:9" ht="18.75" x14ac:dyDescent="0.3">
      <c r="A70" s="161" t="s">
        <v>195</v>
      </c>
      <c r="B70" s="39" t="s">
        <v>29</v>
      </c>
      <c r="C70" s="39" t="s">
        <v>36</v>
      </c>
      <c r="D70" s="110">
        <v>121</v>
      </c>
      <c r="E70" s="43">
        <v>1402.1</v>
      </c>
      <c r="F70" s="86"/>
      <c r="G70" s="86"/>
      <c r="H70" s="86"/>
    </row>
    <row r="71" spans="1:9" ht="56.25" x14ac:dyDescent="0.3">
      <c r="A71" s="11" t="s">
        <v>196</v>
      </c>
      <c r="B71" s="39" t="s">
        <v>29</v>
      </c>
      <c r="C71" s="39" t="s">
        <v>36</v>
      </c>
      <c r="D71" s="110">
        <v>129</v>
      </c>
      <c r="E71" s="43">
        <v>423.4</v>
      </c>
      <c r="F71" s="86"/>
      <c r="G71" s="86"/>
      <c r="H71" s="86"/>
    </row>
    <row r="72" spans="1:9" ht="37.5" x14ac:dyDescent="0.3">
      <c r="A72" s="11" t="s">
        <v>22</v>
      </c>
      <c r="B72" s="39" t="s">
        <v>29</v>
      </c>
      <c r="C72" s="39" t="s">
        <v>36</v>
      </c>
      <c r="D72" s="110">
        <v>200</v>
      </c>
      <c r="E72" s="43">
        <f>E73</f>
        <v>141.29999999999998</v>
      </c>
      <c r="F72" s="86"/>
      <c r="G72" s="86">
        <f>'[6]БР _МА 2020'!F77</f>
        <v>136.80000000000001</v>
      </c>
      <c r="H72" s="86">
        <f t="shared" si="3"/>
        <v>4.4999999999999716</v>
      </c>
    </row>
    <row r="73" spans="1:9" ht="37.5" x14ac:dyDescent="0.3">
      <c r="A73" s="11" t="s">
        <v>23</v>
      </c>
      <c r="B73" s="39" t="s">
        <v>29</v>
      </c>
      <c r="C73" s="99" t="s">
        <v>36</v>
      </c>
      <c r="D73" s="110">
        <v>240</v>
      </c>
      <c r="E73" s="41">
        <f>E74</f>
        <v>141.29999999999998</v>
      </c>
      <c r="F73" s="86"/>
      <c r="G73" s="86">
        <f>'[6]БР _МА 2020'!F78</f>
        <v>136.80000000000001</v>
      </c>
      <c r="H73" s="86">
        <f t="shared" si="3"/>
        <v>4.4999999999999716</v>
      </c>
    </row>
    <row r="74" spans="1:9" ht="18.75" x14ac:dyDescent="0.3">
      <c r="A74" s="11" t="s">
        <v>198</v>
      </c>
      <c r="B74" s="39" t="s">
        <v>29</v>
      </c>
      <c r="C74" s="99" t="s">
        <v>36</v>
      </c>
      <c r="D74" s="110">
        <v>244</v>
      </c>
      <c r="E74" s="41">
        <f>142.2-69.4+68.5</f>
        <v>141.29999999999998</v>
      </c>
      <c r="F74" s="86"/>
      <c r="G74" s="86"/>
      <c r="H74" s="86"/>
    </row>
    <row r="75" spans="1:9" ht="18.75" x14ac:dyDescent="0.3">
      <c r="A75" s="111" t="s">
        <v>137</v>
      </c>
      <c r="B75" s="32" t="s">
        <v>40</v>
      </c>
      <c r="C75" s="32"/>
      <c r="D75" s="112"/>
      <c r="E75" s="51">
        <f>E76</f>
        <v>30</v>
      </c>
      <c r="F75" s="86"/>
      <c r="G75" s="86">
        <f>'[6]БР _МА 2020'!F87</f>
        <v>30</v>
      </c>
      <c r="H75" s="86">
        <f t="shared" si="3"/>
        <v>0</v>
      </c>
    </row>
    <row r="76" spans="1:9" ht="18.75" x14ac:dyDescent="0.3">
      <c r="A76" s="111" t="s">
        <v>138</v>
      </c>
      <c r="B76" s="32" t="s">
        <v>40</v>
      </c>
      <c r="C76" s="32" t="s">
        <v>41</v>
      </c>
      <c r="D76" s="112"/>
      <c r="E76" s="85">
        <f>E77</f>
        <v>30</v>
      </c>
      <c r="F76" s="86"/>
      <c r="G76" s="86">
        <f>'[6]БР _МА 2020'!F88</f>
        <v>30</v>
      </c>
      <c r="H76" s="86">
        <f t="shared" si="3"/>
        <v>0</v>
      </c>
    </row>
    <row r="77" spans="1:9" ht="18.75" x14ac:dyDescent="0.3">
      <c r="A77" s="113" t="s">
        <v>24</v>
      </c>
      <c r="B77" s="39" t="s">
        <v>40</v>
      </c>
      <c r="C77" s="39" t="s">
        <v>41</v>
      </c>
      <c r="D77" s="110">
        <v>800</v>
      </c>
      <c r="E77" s="41">
        <f>E78</f>
        <v>30</v>
      </c>
      <c r="F77" s="86"/>
      <c r="G77" s="86">
        <f>'[6]БР _МА 2020'!F89</f>
        <v>30</v>
      </c>
      <c r="H77" s="86">
        <f t="shared" si="3"/>
        <v>0</v>
      </c>
    </row>
    <row r="78" spans="1:9" ht="18.75" x14ac:dyDescent="0.3">
      <c r="A78" s="113" t="s">
        <v>42</v>
      </c>
      <c r="B78" s="39" t="s">
        <v>40</v>
      </c>
      <c r="C78" s="39" t="s">
        <v>41</v>
      </c>
      <c r="D78" s="110">
        <v>870</v>
      </c>
      <c r="E78" s="41">
        <v>30</v>
      </c>
      <c r="F78" s="86"/>
      <c r="G78" s="86">
        <f>'[6]БР _МА 2020'!F90</f>
        <v>30</v>
      </c>
      <c r="H78" s="86">
        <f t="shared" si="3"/>
        <v>0</v>
      </c>
    </row>
    <row r="79" spans="1:9" ht="18.75" x14ac:dyDescent="0.3">
      <c r="A79" s="33" t="s">
        <v>136</v>
      </c>
      <c r="B79" s="32" t="s">
        <v>46</v>
      </c>
      <c r="C79" s="39"/>
      <c r="D79" s="100"/>
      <c r="E79" s="85">
        <f>E81+E85+E89</f>
        <v>407.8</v>
      </c>
      <c r="F79" s="152">
        <f>F80+F99</f>
        <v>0</v>
      </c>
      <c r="G79" s="86">
        <f>'[6]БР _МА 2020'!F93</f>
        <v>357.5</v>
      </c>
      <c r="H79" s="86">
        <f>E79-G79</f>
        <v>50.300000000000011</v>
      </c>
    </row>
    <row r="80" spans="1:9" ht="18.75" x14ac:dyDescent="0.3">
      <c r="A80" s="33" t="s">
        <v>156</v>
      </c>
      <c r="B80" s="103" t="s">
        <v>46</v>
      </c>
      <c r="C80" s="98"/>
      <c r="D80" s="144"/>
      <c r="E80" s="85">
        <f t="shared" ref="E80:F82" si="4">E81</f>
        <v>250</v>
      </c>
      <c r="F80" s="85">
        <f t="shared" si="4"/>
        <v>0</v>
      </c>
      <c r="G80" s="86">
        <f>'[6]БР _МА 2020'!F94</f>
        <v>200</v>
      </c>
      <c r="H80" s="86">
        <f t="shared" ref="H80:H108" si="5">E80-G80</f>
        <v>50</v>
      </c>
    </row>
    <row r="81" spans="1:8" ht="119.25" customHeight="1" x14ac:dyDescent="0.3">
      <c r="A81" s="145" t="s">
        <v>157</v>
      </c>
      <c r="B81" s="103" t="s">
        <v>46</v>
      </c>
      <c r="C81" s="103" t="s">
        <v>158</v>
      </c>
      <c r="D81" s="146"/>
      <c r="E81" s="85">
        <f t="shared" si="4"/>
        <v>250</v>
      </c>
      <c r="F81" s="153">
        <f t="shared" si="4"/>
        <v>0</v>
      </c>
      <c r="G81" s="86">
        <f>'[6]БР _МА 2020'!F95</f>
        <v>200</v>
      </c>
      <c r="H81" s="86">
        <f t="shared" si="5"/>
        <v>50</v>
      </c>
    </row>
    <row r="82" spans="1:8" ht="24.75" customHeight="1" x14ac:dyDescent="0.3">
      <c r="A82" s="47" t="s">
        <v>24</v>
      </c>
      <c r="B82" s="98" t="s">
        <v>46</v>
      </c>
      <c r="C82" s="98" t="s">
        <v>158</v>
      </c>
      <c r="D82" s="106">
        <v>800</v>
      </c>
      <c r="E82" s="41">
        <f t="shared" si="4"/>
        <v>250</v>
      </c>
      <c r="F82" s="153">
        <f t="shared" si="4"/>
        <v>0</v>
      </c>
      <c r="G82" s="86">
        <f>'[6]БР _МА 2020'!F96</f>
        <v>200</v>
      </c>
      <c r="H82" s="86">
        <f t="shared" si="5"/>
        <v>50</v>
      </c>
    </row>
    <row r="83" spans="1:8" ht="23.25" customHeight="1" x14ac:dyDescent="0.3">
      <c r="A83" s="47" t="s">
        <v>159</v>
      </c>
      <c r="B83" s="98" t="s">
        <v>46</v>
      </c>
      <c r="C83" s="98" t="s">
        <v>158</v>
      </c>
      <c r="D83" s="106">
        <v>830</v>
      </c>
      <c r="E83" s="41">
        <f>E84</f>
        <v>250</v>
      </c>
      <c r="F83" s="153">
        <f>F85</f>
        <v>0</v>
      </c>
      <c r="G83" s="86">
        <f>'[6]БР _МА 2020'!F97</f>
        <v>200</v>
      </c>
      <c r="H83" s="86">
        <f t="shared" si="5"/>
        <v>50</v>
      </c>
    </row>
    <row r="84" spans="1:8" ht="36.75" customHeight="1" x14ac:dyDescent="0.3">
      <c r="A84" s="11" t="s">
        <v>203</v>
      </c>
      <c r="B84" s="98" t="s">
        <v>46</v>
      </c>
      <c r="C84" s="98" t="s">
        <v>158</v>
      </c>
      <c r="D84" s="106">
        <v>831</v>
      </c>
      <c r="E84" s="41">
        <v>250</v>
      </c>
      <c r="F84" s="153"/>
      <c r="G84" s="86"/>
      <c r="H84" s="86"/>
    </row>
    <row r="85" spans="1:8" ht="21.75" customHeight="1" x14ac:dyDescent="0.3">
      <c r="A85" s="147" t="s">
        <v>160</v>
      </c>
      <c r="B85" s="32" t="s">
        <v>46</v>
      </c>
      <c r="C85" s="32" t="s">
        <v>161</v>
      </c>
      <c r="D85" s="109"/>
      <c r="E85" s="35">
        <f>E86</f>
        <v>150</v>
      </c>
      <c r="F85" s="154"/>
      <c r="G85" s="86">
        <f>'[6]БР _МА 2020'!F101</f>
        <v>150</v>
      </c>
      <c r="H85" s="86">
        <f t="shared" si="5"/>
        <v>0</v>
      </c>
    </row>
    <row r="86" spans="1:8" ht="35.25" customHeight="1" x14ac:dyDescent="0.3">
      <c r="A86" s="11" t="s">
        <v>22</v>
      </c>
      <c r="B86" s="39" t="s">
        <v>46</v>
      </c>
      <c r="C86" s="39" t="s">
        <v>161</v>
      </c>
      <c r="D86" s="110">
        <v>200</v>
      </c>
      <c r="E86" s="148">
        <f>E87</f>
        <v>150</v>
      </c>
      <c r="F86" s="155" t="e">
        <f>F87</f>
        <v>#REF!</v>
      </c>
      <c r="G86" s="86">
        <f>'[6]БР _МА 2020'!F102</f>
        <v>150</v>
      </c>
      <c r="H86" s="86">
        <f t="shared" si="5"/>
        <v>0</v>
      </c>
    </row>
    <row r="87" spans="1:8" ht="35.25" customHeight="1" x14ac:dyDescent="0.3">
      <c r="A87" s="11" t="s">
        <v>23</v>
      </c>
      <c r="B87" s="39" t="s">
        <v>46</v>
      </c>
      <c r="C87" s="39" t="s">
        <v>161</v>
      </c>
      <c r="D87" s="110">
        <v>240</v>
      </c>
      <c r="E87" s="41">
        <f>E88</f>
        <v>150</v>
      </c>
      <c r="F87" s="153" t="e">
        <f>#REF!</f>
        <v>#REF!</v>
      </c>
      <c r="G87" s="86">
        <f>'[6]БР _МА 2020'!F103</f>
        <v>150</v>
      </c>
      <c r="H87" s="86">
        <f t="shared" si="5"/>
        <v>0</v>
      </c>
    </row>
    <row r="88" spans="1:8" ht="24.75" customHeight="1" x14ac:dyDescent="0.3">
      <c r="A88" s="11" t="s">
        <v>198</v>
      </c>
      <c r="B88" s="117" t="s">
        <v>46</v>
      </c>
      <c r="C88" s="39" t="s">
        <v>161</v>
      </c>
      <c r="D88" s="110">
        <v>244</v>
      </c>
      <c r="E88" s="41">
        <v>150</v>
      </c>
      <c r="F88" s="162"/>
      <c r="G88" s="86"/>
      <c r="H88" s="86"/>
    </row>
    <row r="89" spans="1:8" ht="78.75" customHeight="1" x14ac:dyDescent="0.3">
      <c r="A89" s="29" t="s">
        <v>33</v>
      </c>
      <c r="B89" s="32" t="s">
        <v>46</v>
      </c>
      <c r="C89" s="32" t="s">
        <v>34</v>
      </c>
      <c r="D89" s="40"/>
      <c r="E89" s="51">
        <f>E90</f>
        <v>7.8</v>
      </c>
      <c r="F89" s="162"/>
      <c r="G89" s="86">
        <f>'[6]БР _МА 2020'!F107</f>
        <v>7.5</v>
      </c>
      <c r="H89" s="86">
        <f t="shared" si="5"/>
        <v>0.29999999999999982</v>
      </c>
    </row>
    <row r="90" spans="1:8" ht="41.25" customHeight="1" x14ac:dyDescent="0.3">
      <c r="A90" s="11" t="s">
        <v>22</v>
      </c>
      <c r="B90" s="39" t="s">
        <v>46</v>
      </c>
      <c r="C90" s="39" t="s">
        <v>34</v>
      </c>
      <c r="D90" s="102">
        <v>200</v>
      </c>
      <c r="E90" s="41">
        <f>E91</f>
        <v>7.8</v>
      </c>
      <c r="F90" s="162"/>
      <c r="G90" s="86">
        <f>'[6]БР _МА 2020'!F108</f>
        <v>7.5</v>
      </c>
      <c r="H90" s="86">
        <f t="shared" si="5"/>
        <v>0.29999999999999982</v>
      </c>
    </row>
    <row r="91" spans="1:8" ht="41.25" customHeight="1" x14ac:dyDescent="0.3">
      <c r="A91" s="11" t="s">
        <v>23</v>
      </c>
      <c r="B91" s="39" t="s">
        <v>46</v>
      </c>
      <c r="C91" s="39" t="s">
        <v>34</v>
      </c>
      <c r="D91" s="40">
        <v>240</v>
      </c>
      <c r="E91" s="41">
        <f>E92</f>
        <v>7.8</v>
      </c>
      <c r="F91" s="162"/>
      <c r="G91" s="86">
        <f>'[6]БР _МА 2020'!F109</f>
        <v>7.5</v>
      </c>
      <c r="H91" s="86">
        <f t="shared" si="5"/>
        <v>0.29999999999999982</v>
      </c>
    </row>
    <row r="92" spans="1:8" ht="29.25" customHeight="1" x14ac:dyDescent="0.3">
      <c r="A92" s="11" t="s">
        <v>198</v>
      </c>
      <c r="B92" s="117" t="s">
        <v>46</v>
      </c>
      <c r="C92" s="39" t="s">
        <v>34</v>
      </c>
      <c r="D92" s="53">
        <v>244</v>
      </c>
      <c r="E92" s="41">
        <v>7.8</v>
      </c>
      <c r="F92" s="162"/>
      <c r="G92" s="86"/>
      <c r="H92" s="86"/>
    </row>
    <row r="93" spans="1:8" ht="37.5" x14ac:dyDescent="0.3">
      <c r="A93" s="22" t="s">
        <v>49</v>
      </c>
      <c r="B93" s="114" t="s">
        <v>139</v>
      </c>
      <c r="C93" s="32"/>
      <c r="D93" s="53"/>
      <c r="E93" s="51">
        <f>E94</f>
        <v>350</v>
      </c>
      <c r="F93" s="86"/>
      <c r="G93" s="86">
        <f>'[6]БР _МА 2020'!F114</f>
        <v>150</v>
      </c>
      <c r="H93" s="86">
        <f t="shared" si="5"/>
        <v>200</v>
      </c>
    </row>
    <row r="94" spans="1:8" ht="44.25" customHeight="1" x14ac:dyDescent="0.3">
      <c r="A94" s="22" t="s">
        <v>204</v>
      </c>
      <c r="B94" s="114" t="s">
        <v>53</v>
      </c>
      <c r="C94" s="32"/>
      <c r="D94" s="53"/>
      <c r="E94" s="85">
        <f>E95</f>
        <v>350</v>
      </c>
      <c r="F94" s="86"/>
      <c r="G94" s="86">
        <f>'[6]БР _МА 2020'!F115</f>
        <v>150</v>
      </c>
      <c r="H94" s="86">
        <f t="shared" si="5"/>
        <v>200</v>
      </c>
    </row>
    <row r="95" spans="1:8" ht="93.75" x14ac:dyDescent="0.3">
      <c r="A95" s="22" t="s">
        <v>52</v>
      </c>
      <c r="B95" s="32" t="s">
        <v>53</v>
      </c>
      <c r="C95" s="32" t="s">
        <v>54</v>
      </c>
      <c r="D95" s="62"/>
      <c r="E95" s="85">
        <f>E96</f>
        <v>350</v>
      </c>
      <c r="F95" s="86"/>
      <c r="G95" s="86">
        <f>'[6]БР _МА 2020'!F116</f>
        <v>150</v>
      </c>
      <c r="H95" s="86">
        <f t="shared" si="5"/>
        <v>200</v>
      </c>
    </row>
    <row r="96" spans="1:8" ht="37.5" x14ac:dyDescent="0.3">
      <c r="A96" s="11" t="s">
        <v>22</v>
      </c>
      <c r="B96" s="39" t="s">
        <v>53</v>
      </c>
      <c r="C96" s="39" t="s">
        <v>54</v>
      </c>
      <c r="D96" s="53">
        <v>200</v>
      </c>
      <c r="E96" s="115">
        <f>E97</f>
        <v>350</v>
      </c>
      <c r="F96" s="86"/>
      <c r="G96" s="86">
        <f>'[6]БР _МА 2020'!F117</f>
        <v>150</v>
      </c>
      <c r="H96" s="86">
        <f t="shared" si="5"/>
        <v>200</v>
      </c>
    </row>
    <row r="97" spans="1:9" ht="37.5" x14ac:dyDescent="0.3">
      <c r="A97" s="11" t="s">
        <v>23</v>
      </c>
      <c r="B97" s="39" t="s">
        <v>53</v>
      </c>
      <c r="C97" s="39" t="s">
        <v>140</v>
      </c>
      <c r="D97" s="53">
        <v>240</v>
      </c>
      <c r="E97" s="115">
        <f>E98</f>
        <v>350</v>
      </c>
      <c r="F97" s="86"/>
      <c r="G97" s="86">
        <f>'[6]БР _МА 2020'!F118</f>
        <v>150</v>
      </c>
      <c r="H97" s="86">
        <f t="shared" si="5"/>
        <v>200</v>
      </c>
    </row>
    <row r="98" spans="1:9" ht="18.75" x14ac:dyDescent="0.3">
      <c r="A98" s="11" t="s">
        <v>198</v>
      </c>
      <c r="B98" s="39" t="s">
        <v>53</v>
      </c>
      <c r="C98" s="39" t="s">
        <v>140</v>
      </c>
      <c r="D98" s="53">
        <v>244</v>
      </c>
      <c r="E98" s="115">
        <v>350</v>
      </c>
      <c r="F98" s="86"/>
      <c r="G98" s="86"/>
      <c r="H98" s="86"/>
    </row>
    <row r="99" spans="1:9" ht="18.75" x14ac:dyDescent="0.3">
      <c r="A99" s="33" t="s">
        <v>55</v>
      </c>
      <c r="B99" s="32" t="s">
        <v>141</v>
      </c>
      <c r="C99" s="32"/>
      <c r="D99" s="34"/>
      <c r="E99" s="35">
        <f>E100</f>
        <v>718</v>
      </c>
      <c r="F99" s="86"/>
      <c r="G99" s="86">
        <f>'[6]БР _МА 2020'!F126</f>
        <v>726.2</v>
      </c>
      <c r="H99" s="86">
        <f t="shared" si="5"/>
        <v>-8.2000000000000455</v>
      </c>
    </row>
    <row r="100" spans="1:9" ht="18.75" x14ac:dyDescent="0.3">
      <c r="A100" s="33" t="s">
        <v>56</v>
      </c>
      <c r="B100" s="32" t="s">
        <v>58</v>
      </c>
      <c r="C100" s="32"/>
      <c r="D100" s="34"/>
      <c r="E100" s="35">
        <f>E102</f>
        <v>718</v>
      </c>
      <c r="F100" s="86"/>
      <c r="G100" s="86">
        <f>'[6]БР _МА 2020'!F127</f>
        <v>726.2</v>
      </c>
      <c r="H100" s="86">
        <f t="shared" si="5"/>
        <v>-8.2000000000000455</v>
      </c>
    </row>
    <row r="101" spans="1:9" ht="56.25" x14ac:dyDescent="0.3">
      <c r="A101" s="36" t="s">
        <v>57</v>
      </c>
      <c r="B101" s="32" t="s">
        <v>58</v>
      </c>
      <c r="C101" s="32"/>
      <c r="D101" s="34"/>
      <c r="E101" s="35">
        <f>E102</f>
        <v>718</v>
      </c>
      <c r="F101" s="86"/>
      <c r="G101" s="86">
        <f>'[6]БР _МА 2020'!F128</f>
        <v>726.2</v>
      </c>
      <c r="H101" s="86">
        <f t="shared" si="5"/>
        <v>-8.2000000000000455</v>
      </c>
    </row>
    <row r="102" spans="1:9" ht="56.25" x14ac:dyDescent="0.3">
      <c r="A102" s="37" t="s">
        <v>59</v>
      </c>
      <c r="B102" s="32" t="s">
        <v>58</v>
      </c>
      <c r="C102" s="32" t="s">
        <v>60</v>
      </c>
      <c r="D102" s="34"/>
      <c r="E102" s="35">
        <f>E103+E107</f>
        <v>718</v>
      </c>
      <c r="F102" s="86"/>
      <c r="G102" s="86">
        <f>'[6]БР _МА 2020'!F129</f>
        <v>726.2</v>
      </c>
      <c r="H102" s="86">
        <f t="shared" si="5"/>
        <v>-8.2000000000000455</v>
      </c>
    </row>
    <row r="103" spans="1:9" ht="75" x14ac:dyDescent="0.3">
      <c r="A103" s="38" t="s">
        <v>13</v>
      </c>
      <c r="B103" s="39" t="s">
        <v>58</v>
      </c>
      <c r="C103" s="39" t="s">
        <v>60</v>
      </c>
      <c r="D103" s="40">
        <v>100</v>
      </c>
      <c r="E103" s="41">
        <f>E104</f>
        <v>621</v>
      </c>
      <c r="F103" s="86"/>
      <c r="G103" s="86">
        <f>'[6]БР _МА 2020'!F130</f>
        <v>621</v>
      </c>
      <c r="H103" s="86">
        <f t="shared" si="5"/>
        <v>0</v>
      </c>
    </row>
    <row r="104" spans="1:9" ht="18.75" x14ac:dyDescent="0.3">
      <c r="A104" s="42" t="s">
        <v>61</v>
      </c>
      <c r="B104" s="39" t="s">
        <v>58</v>
      </c>
      <c r="C104" s="39" t="s">
        <v>60</v>
      </c>
      <c r="D104" s="40">
        <v>110</v>
      </c>
      <c r="E104" s="41">
        <f>E105+E106</f>
        <v>621</v>
      </c>
      <c r="F104" s="86"/>
      <c r="G104" s="86">
        <f>'[6]БР _МА 2020'!F131</f>
        <v>621</v>
      </c>
      <c r="H104" s="86">
        <f t="shared" si="5"/>
        <v>0</v>
      </c>
    </row>
    <row r="105" spans="1:9" ht="18.75" x14ac:dyDescent="0.3">
      <c r="A105" s="47" t="s">
        <v>205</v>
      </c>
      <c r="B105" s="39" t="s">
        <v>58</v>
      </c>
      <c r="C105" s="39" t="s">
        <v>60</v>
      </c>
      <c r="D105" s="40">
        <v>111</v>
      </c>
      <c r="E105" s="41">
        <v>476.9</v>
      </c>
      <c r="F105" s="86"/>
      <c r="G105" s="86"/>
      <c r="H105" s="86"/>
    </row>
    <row r="106" spans="1:9" ht="56.25" x14ac:dyDescent="0.3">
      <c r="A106" s="172" t="s">
        <v>206</v>
      </c>
      <c r="B106" s="39" t="s">
        <v>58</v>
      </c>
      <c r="C106" s="39" t="s">
        <v>60</v>
      </c>
      <c r="D106" s="40">
        <v>119</v>
      </c>
      <c r="E106" s="41">
        <v>144.1</v>
      </c>
      <c r="F106" s="86"/>
      <c r="G106" s="86"/>
      <c r="H106" s="86"/>
    </row>
    <row r="107" spans="1:9" ht="37.5" x14ac:dyDescent="0.3">
      <c r="A107" s="11" t="s">
        <v>22</v>
      </c>
      <c r="B107" s="39" t="s">
        <v>58</v>
      </c>
      <c r="C107" s="39" t="s">
        <v>60</v>
      </c>
      <c r="D107" s="40">
        <v>200</v>
      </c>
      <c r="E107" s="41">
        <f>E108</f>
        <v>97</v>
      </c>
      <c r="F107" s="86"/>
      <c r="G107" s="86">
        <f>'[6]БР _МА 2020'!F138</f>
        <v>105.2</v>
      </c>
      <c r="H107" s="86">
        <f t="shared" si="5"/>
        <v>-8.2000000000000028</v>
      </c>
    </row>
    <row r="108" spans="1:9" ht="37.5" x14ac:dyDescent="0.3">
      <c r="A108" s="11" t="s">
        <v>23</v>
      </c>
      <c r="B108" s="39" t="s">
        <v>58</v>
      </c>
      <c r="C108" s="39" t="s">
        <v>60</v>
      </c>
      <c r="D108" s="40">
        <v>240</v>
      </c>
      <c r="E108" s="43">
        <f>E109</f>
        <v>97</v>
      </c>
      <c r="F108" s="86"/>
      <c r="G108" s="86">
        <f>'[6]БР _МА 2020'!F139</f>
        <v>105.2</v>
      </c>
      <c r="H108" s="86">
        <f t="shared" si="5"/>
        <v>-8.2000000000000028</v>
      </c>
    </row>
    <row r="109" spans="1:9" ht="18.75" x14ac:dyDescent="0.3">
      <c r="A109" s="11" t="s">
        <v>198</v>
      </c>
      <c r="B109" s="39" t="s">
        <v>58</v>
      </c>
      <c r="C109" s="39" t="s">
        <v>60</v>
      </c>
      <c r="D109" s="40">
        <v>244</v>
      </c>
      <c r="E109" s="43">
        <v>97</v>
      </c>
      <c r="F109" s="86"/>
      <c r="G109" s="86"/>
      <c r="H109" s="86"/>
    </row>
    <row r="110" spans="1:9" ht="18.75" x14ac:dyDescent="0.3">
      <c r="A110" s="33" t="s">
        <v>62</v>
      </c>
      <c r="B110" s="32" t="s">
        <v>142</v>
      </c>
      <c r="C110" s="32"/>
      <c r="D110" s="116"/>
      <c r="E110" s="51">
        <f>E111</f>
        <v>29174.5</v>
      </c>
      <c r="F110" s="86"/>
      <c r="G110" s="86">
        <f>'[6]БР _МА 2020'!F150</f>
        <v>31924.2</v>
      </c>
      <c r="H110" s="86">
        <f>E110-G110</f>
        <v>-2749.7000000000007</v>
      </c>
    </row>
    <row r="111" spans="1:9" ht="18" customHeight="1" x14ac:dyDescent="0.3">
      <c r="A111" s="33" t="s">
        <v>64</v>
      </c>
      <c r="B111" s="32" t="s">
        <v>65</v>
      </c>
      <c r="C111" s="32"/>
      <c r="D111" s="116"/>
      <c r="E111" s="85">
        <f>E112+E125</f>
        <v>29174.5</v>
      </c>
      <c r="F111" s="86"/>
      <c r="G111" s="86">
        <f>'[6]БР _МА 2020'!F151</f>
        <v>31924.2</v>
      </c>
      <c r="H111" s="86">
        <f t="shared" ref="H111:H195" si="6">E111-G111</f>
        <v>-2749.7000000000007</v>
      </c>
    </row>
    <row r="112" spans="1:9" ht="54" customHeight="1" x14ac:dyDescent="0.3">
      <c r="A112" s="22" t="s">
        <v>70</v>
      </c>
      <c r="B112" s="45" t="s">
        <v>65</v>
      </c>
      <c r="C112" s="13" t="s">
        <v>71</v>
      </c>
      <c r="D112" s="31"/>
      <c r="E112" s="46">
        <f>E113+E117+E120</f>
        <v>9867.5</v>
      </c>
      <c r="F112" s="86"/>
      <c r="G112" s="86">
        <f>'[6]БР _МА 2020'!F152</f>
        <v>9240.7000000000007</v>
      </c>
      <c r="H112" s="86">
        <f t="shared" si="6"/>
        <v>626.79999999999927</v>
      </c>
      <c r="I112" s="170" t="e">
        <f>#REF!</f>
        <v>#REF!</v>
      </c>
    </row>
    <row r="113" spans="1:10" ht="84" customHeight="1" x14ac:dyDescent="0.3">
      <c r="A113" s="11" t="s">
        <v>13</v>
      </c>
      <c r="B113" s="16" t="s">
        <v>65</v>
      </c>
      <c r="C113" s="16" t="s">
        <v>71</v>
      </c>
      <c r="D113" s="8">
        <v>100</v>
      </c>
      <c r="E113" s="9">
        <f>E114</f>
        <v>9159.7000000000007</v>
      </c>
      <c r="F113" s="86"/>
      <c r="G113" s="86">
        <f>'[6]БР _МА 2020'!F154</f>
        <v>8353.1</v>
      </c>
      <c r="H113" s="86">
        <f t="shared" si="6"/>
        <v>806.60000000000036</v>
      </c>
      <c r="I113" s="170"/>
    </row>
    <row r="114" spans="1:10" ht="18" customHeight="1" x14ac:dyDescent="0.3">
      <c r="A114" s="47" t="s">
        <v>61</v>
      </c>
      <c r="B114" s="16" t="s">
        <v>65</v>
      </c>
      <c r="C114" s="16" t="s">
        <v>71</v>
      </c>
      <c r="D114" s="8">
        <v>110</v>
      </c>
      <c r="E114" s="9">
        <f>E115+E116</f>
        <v>9159.7000000000007</v>
      </c>
      <c r="F114" s="86"/>
      <c r="G114" s="86">
        <f>'[6]БР _МА 2020'!F155</f>
        <v>8353.1</v>
      </c>
      <c r="H114" s="86">
        <f t="shared" si="6"/>
        <v>806.60000000000036</v>
      </c>
      <c r="I114" s="170"/>
      <c r="J114" s="86"/>
    </row>
    <row r="115" spans="1:10" ht="18" customHeight="1" x14ac:dyDescent="0.3">
      <c r="A115" s="47" t="s">
        <v>205</v>
      </c>
      <c r="B115" s="16" t="s">
        <v>65</v>
      </c>
      <c r="C115" s="16" t="s">
        <v>71</v>
      </c>
      <c r="D115" s="8">
        <v>111</v>
      </c>
      <c r="E115" s="30">
        <f>6978.3+56.8</f>
        <v>7035.1</v>
      </c>
      <c r="F115" s="86"/>
      <c r="G115" s="86"/>
      <c r="H115" s="86"/>
      <c r="I115" s="170" t="e">
        <f>#REF!</f>
        <v>#REF!</v>
      </c>
      <c r="J115" s="86"/>
    </row>
    <row r="116" spans="1:10" ht="36" customHeight="1" x14ac:dyDescent="0.3">
      <c r="A116" s="172" t="s">
        <v>206</v>
      </c>
      <c r="B116" s="16" t="s">
        <v>65</v>
      </c>
      <c r="C116" s="16" t="s">
        <v>71</v>
      </c>
      <c r="D116" s="8">
        <v>119</v>
      </c>
      <c r="E116" s="30">
        <f>2107.4+17.2</f>
        <v>2124.6</v>
      </c>
      <c r="F116" s="86"/>
      <c r="G116" s="86"/>
      <c r="H116" s="86"/>
      <c r="I116" s="170" t="e">
        <f>#REF!</f>
        <v>#REF!</v>
      </c>
      <c r="J116" s="86"/>
    </row>
    <row r="117" spans="1:10" ht="48" customHeight="1" x14ac:dyDescent="0.3">
      <c r="A117" s="11" t="s">
        <v>22</v>
      </c>
      <c r="B117" s="15" t="s">
        <v>65</v>
      </c>
      <c r="C117" s="15" t="s">
        <v>71</v>
      </c>
      <c r="D117" s="8">
        <v>200</v>
      </c>
      <c r="E117" s="30">
        <f>E118</f>
        <v>705.80000000000007</v>
      </c>
      <c r="F117" s="86"/>
      <c r="G117" s="86">
        <f>'[6]БР _МА 2020'!F162</f>
        <v>885.59999999999991</v>
      </c>
      <c r="H117" s="86">
        <f t="shared" si="6"/>
        <v>-179.79999999999984</v>
      </c>
      <c r="I117" s="86" t="e">
        <f>#REF!</f>
        <v>#REF!</v>
      </c>
    </row>
    <row r="118" spans="1:10" ht="18" customHeight="1" x14ac:dyDescent="0.3">
      <c r="A118" s="11" t="s">
        <v>23</v>
      </c>
      <c r="B118" s="15" t="s">
        <v>65</v>
      </c>
      <c r="C118" s="15" t="s">
        <v>71</v>
      </c>
      <c r="D118" s="8">
        <v>240</v>
      </c>
      <c r="E118" s="30">
        <f>E119</f>
        <v>705.80000000000007</v>
      </c>
      <c r="F118" s="86"/>
      <c r="G118" s="86">
        <f>'[6]БР _МА 2020'!F163</f>
        <v>885.59999999999991</v>
      </c>
      <c r="H118" s="86">
        <f t="shared" si="6"/>
        <v>-179.79999999999984</v>
      </c>
    </row>
    <row r="119" spans="1:10" ht="18" customHeight="1" x14ac:dyDescent="0.3">
      <c r="A119" s="11" t="s">
        <v>198</v>
      </c>
      <c r="B119" s="15" t="s">
        <v>65</v>
      </c>
      <c r="C119" s="15" t="s">
        <v>71</v>
      </c>
      <c r="D119" s="8">
        <v>244</v>
      </c>
      <c r="E119" s="30">
        <f>900.7-74-120.9</f>
        <v>705.80000000000007</v>
      </c>
      <c r="F119" s="86"/>
      <c r="G119" s="86"/>
      <c r="H119" s="86"/>
    </row>
    <row r="120" spans="1:10" ht="18" customHeight="1" x14ac:dyDescent="0.3">
      <c r="A120" s="21" t="s">
        <v>24</v>
      </c>
      <c r="B120" s="15" t="s">
        <v>65</v>
      </c>
      <c r="C120" s="15" t="s">
        <v>71</v>
      </c>
      <c r="D120" s="8">
        <v>800</v>
      </c>
      <c r="E120" s="30">
        <f>E121</f>
        <v>2</v>
      </c>
      <c r="F120" s="86"/>
      <c r="G120" s="86">
        <f>'[6]БР _МА 2020'!F173</f>
        <v>2</v>
      </c>
      <c r="H120" s="86">
        <f t="shared" si="6"/>
        <v>0</v>
      </c>
    </row>
    <row r="121" spans="1:10" ht="18" customHeight="1" x14ac:dyDescent="0.3">
      <c r="A121" s="21" t="s">
        <v>25</v>
      </c>
      <c r="B121" s="15" t="s">
        <v>65</v>
      </c>
      <c r="C121" s="15" t="s">
        <v>71</v>
      </c>
      <c r="D121" s="8">
        <v>850</v>
      </c>
      <c r="E121" s="30">
        <f>E122+E123+E124</f>
        <v>2</v>
      </c>
      <c r="F121" s="86"/>
      <c r="G121" s="86">
        <f>'[6]БР _МА 2020'!F174</f>
        <v>2</v>
      </c>
      <c r="H121" s="86">
        <f t="shared" si="6"/>
        <v>0</v>
      </c>
    </row>
    <row r="122" spans="1:10" ht="18" customHeight="1" x14ac:dyDescent="0.3">
      <c r="A122" s="47" t="s">
        <v>200</v>
      </c>
      <c r="B122" s="15" t="s">
        <v>65</v>
      </c>
      <c r="C122" s="15" t="s">
        <v>71</v>
      </c>
      <c r="D122" s="8">
        <v>851</v>
      </c>
      <c r="E122" s="30">
        <v>0</v>
      </c>
      <c r="F122" s="86"/>
      <c r="G122" s="86"/>
      <c r="H122" s="86"/>
    </row>
    <row r="123" spans="1:10" ht="18" customHeight="1" x14ac:dyDescent="0.3">
      <c r="A123" s="47" t="s">
        <v>201</v>
      </c>
      <c r="B123" s="15" t="s">
        <v>65</v>
      </c>
      <c r="C123" s="15" t="s">
        <v>71</v>
      </c>
      <c r="D123" s="8">
        <v>852</v>
      </c>
      <c r="E123" s="30">
        <v>0</v>
      </c>
      <c r="F123" s="86"/>
      <c r="G123" s="86"/>
      <c r="H123" s="86"/>
    </row>
    <row r="124" spans="1:10" ht="18" customHeight="1" x14ac:dyDescent="0.3">
      <c r="A124" s="47" t="s">
        <v>202</v>
      </c>
      <c r="B124" s="15" t="s">
        <v>65</v>
      </c>
      <c r="C124" s="15" t="s">
        <v>71</v>
      </c>
      <c r="D124" s="8">
        <v>853</v>
      </c>
      <c r="E124" s="30">
        <v>2</v>
      </c>
      <c r="F124" s="86"/>
      <c r="G124" s="86"/>
      <c r="H124" s="86"/>
    </row>
    <row r="125" spans="1:10" ht="60.75" customHeight="1" x14ac:dyDescent="0.3">
      <c r="A125" s="36" t="s">
        <v>57</v>
      </c>
      <c r="B125" s="32" t="s">
        <v>65</v>
      </c>
      <c r="C125" s="32"/>
      <c r="D125" s="62"/>
      <c r="E125" s="85">
        <f>E126+E130+E134+E138+E142</f>
        <v>19307</v>
      </c>
      <c r="F125" s="86"/>
      <c r="G125" s="86">
        <f>'[6]БР _МА 2020'!F184</f>
        <v>22683.5</v>
      </c>
      <c r="H125" s="86">
        <f t="shared" si="6"/>
        <v>-3376.5</v>
      </c>
    </row>
    <row r="126" spans="1:10" ht="139.5" customHeight="1" x14ac:dyDescent="0.3">
      <c r="A126" s="22" t="s">
        <v>173</v>
      </c>
      <c r="B126" s="32" t="s">
        <v>65</v>
      </c>
      <c r="C126" s="32" t="s">
        <v>66</v>
      </c>
      <c r="D126" s="116"/>
      <c r="E126" s="85">
        <f>E127</f>
        <v>1850</v>
      </c>
      <c r="F126" s="86"/>
      <c r="G126" s="86">
        <f>'[6]БР _МА 2020'!F185</f>
        <v>3500</v>
      </c>
      <c r="H126" s="86">
        <f t="shared" si="6"/>
        <v>-1650</v>
      </c>
    </row>
    <row r="127" spans="1:10" ht="37.5" x14ac:dyDescent="0.3">
      <c r="A127" s="11" t="s">
        <v>143</v>
      </c>
      <c r="B127" s="39" t="s">
        <v>65</v>
      </c>
      <c r="C127" s="39" t="s">
        <v>66</v>
      </c>
      <c r="D127" s="53">
        <v>200</v>
      </c>
      <c r="E127" s="41">
        <f>E128</f>
        <v>1850</v>
      </c>
      <c r="F127" s="86"/>
      <c r="G127" s="86">
        <f>'[6]БР _МА 2020'!F186</f>
        <v>3500</v>
      </c>
      <c r="H127" s="86">
        <f t="shared" si="6"/>
        <v>-1650</v>
      </c>
    </row>
    <row r="128" spans="1:10" ht="37.5" x14ac:dyDescent="0.3">
      <c r="A128" s="11" t="s">
        <v>23</v>
      </c>
      <c r="B128" s="39" t="s">
        <v>65</v>
      </c>
      <c r="C128" s="39" t="s">
        <v>66</v>
      </c>
      <c r="D128" s="53">
        <v>240</v>
      </c>
      <c r="E128" s="41">
        <f>E129</f>
        <v>1850</v>
      </c>
      <c r="F128" s="86"/>
      <c r="G128" s="86">
        <f>'[6]БР _МА 2020'!F187</f>
        <v>3500</v>
      </c>
      <c r="H128" s="86">
        <f t="shared" si="6"/>
        <v>-1650</v>
      </c>
    </row>
    <row r="129" spans="1:14" ht="18.75" x14ac:dyDescent="0.3">
      <c r="A129" s="11" t="s">
        <v>198</v>
      </c>
      <c r="B129" s="39" t="s">
        <v>65</v>
      </c>
      <c r="C129" s="39" t="s">
        <v>66</v>
      </c>
      <c r="D129" s="53">
        <v>244</v>
      </c>
      <c r="E129" s="41">
        <v>1850</v>
      </c>
      <c r="F129" s="86"/>
      <c r="G129" s="86"/>
      <c r="H129" s="86"/>
    </row>
    <row r="130" spans="1:14" ht="194.25" customHeight="1" x14ac:dyDescent="0.3">
      <c r="A130" s="22" t="s">
        <v>174</v>
      </c>
      <c r="B130" s="32" t="s">
        <v>65</v>
      </c>
      <c r="C130" s="32" t="s">
        <v>67</v>
      </c>
      <c r="D130" s="116"/>
      <c r="E130" s="85">
        <f>E131</f>
        <v>545</v>
      </c>
      <c r="F130" s="86"/>
      <c r="G130" s="86">
        <f>'[6]БР _МА 2020'!F191</f>
        <v>1400</v>
      </c>
      <c r="H130" s="86">
        <f t="shared" si="6"/>
        <v>-855</v>
      </c>
    </row>
    <row r="131" spans="1:14" ht="37.5" x14ac:dyDescent="0.3">
      <c r="A131" s="11" t="s">
        <v>22</v>
      </c>
      <c r="B131" s="39" t="s">
        <v>65</v>
      </c>
      <c r="C131" s="39" t="s">
        <v>67</v>
      </c>
      <c r="D131" s="53">
        <v>200</v>
      </c>
      <c r="E131" s="41">
        <f>E132</f>
        <v>545</v>
      </c>
      <c r="F131" s="86"/>
      <c r="G131" s="86">
        <f>'[6]БР _МА 2020'!F192</f>
        <v>1400</v>
      </c>
      <c r="H131" s="86">
        <f t="shared" si="6"/>
        <v>-855</v>
      </c>
    </row>
    <row r="132" spans="1:14" ht="37.5" x14ac:dyDescent="0.3">
      <c r="A132" s="11" t="s">
        <v>23</v>
      </c>
      <c r="B132" s="39" t="s">
        <v>65</v>
      </c>
      <c r="C132" s="39" t="s">
        <v>67</v>
      </c>
      <c r="D132" s="53">
        <v>240</v>
      </c>
      <c r="E132" s="43">
        <f>E133</f>
        <v>545</v>
      </c>
      <c r="F132" s="86"/>
      <c r="G132" s="86">
        <f>'[6]БР _МА 2020'!F193</f>
        <v>1400</v>
      </c>
      <c r="H132" s="86">
        <f t="shared" si="6"/>
        <v>-855</v>
      </c>
      <c r="N132" s="173"/>
    </row>
    <row r="133" spans="1:14" ht="18.75" x14ac:dyDescent="0.3">
      <c r="A133" s="11" t="s">
        <v>198</v>
      </c>
      <c r="B133" s="39" t="s">
        <v>65</v>
      </c>
      <c r="C133" s="39" t="s">
        <v>67</v>
      </c>
      <c r="D133" s="53">
        <v>244</v>
      </c>
      <c r="E133" s="41">
        <v>545</v>
      </c>
      <c r="F133" s="86"/>
      <c r="G133" s="86"/>
      <c r="H133" s="86"/>
      <c r="N133" s="173"/>
    </row>
    <row r="134" spans="1:14" ht="251.25" customHeight="1" x14ac:dyDescent="0.3">
      <c r="A134" s="22" t="s">
        <v>207</v>
      </c>
      <c r="B134" s="32" t="s">
        <v>65</v>
      </c>
      <c r="C134" s="32" t="s">
        <v>68</v>
      </c>
      <c r="D134" s="116"/>
      <c r="E134" s="85">
        <f>E135</f>
        <v>10800</v>
      </c>
      <c r="F134" s="86"/>
      <c r="G134" s="86">
        <f>'[6]БР _МА 2020'!F200</f>
        <v>12650</v>
      </c>
      <c r="H134" s="86">
        <f t="shared" si="6"/>
        <v>-1850</v>
      </c>
    </row>
    <row r="135" spans="1:14" ht="37.5" x14ac:dyDescent="0.3">
      <c r="A135" s="11" t="s">
        <v>22</v>
      </c>
      <c r="B135" s="39" t="s">
        <v>65</v>
      </c>
      <c r="C135" s="39" t="s">
        <v>68</v>
      </c>
      <c r="D135" s="53">
        <v>200</v>
      </c>
      <c r="E135" s="41">
        <f>E136</f>
        <v>10800</v>
      </c>
      <c r="F135" s="86"/>
      <c r="G135" s="86">
        <f>'[6]БР _МА 2020'!F201</f>
        <v>12650</v>
      </c>
      <c r="H135" s="86">
        <f t="shared" si="6"/>
        <v>-1850</v>
      </c>
    </row>
    <row r="136" spans="1:14" ht="37.5" x14ac:dyDescent="0.3">
      <c r="A136" s="11" t="s">
        <v>23</v>
      </c>
      <c r="B136" s="39" t="s">
        <v>65</v>
      </c>
      <c r="C136" s="39" t="s">
        <v>68</v>
      </c>
      <c r="D136" s="53">
        <v>240</v>
      </c>
      <c r="E136" s="41">
        <f>E137</f>
        <v>10800</v>
      </c>
      <c r="F136" s="86"/>
      <c r="G136" s="86">
        <f>'[6]БР _МА 2020'!F202</f>
        <v>12650</v>
      </c>
      <c r="H136" s="86">
        <f t="shared" si="6"/>
        <v>-1850</v>
      </c>
    </row>
    <row r="137" spans="1:14" ht="18.75" x14ac:dyDescent="0.3">
      <c r="A137" s="11" t="s">
        <v>198</v>
      </c>
      <c r="B137" s="39" t="s">
        <v>65</v>
      </c>
      <c r="C137" s="39" t="s">
        <v>68</v>
      </c>
      <c r="D137" s="53">
        <v>244</v>
      </c>
      <c r="E137" s="41">
        <v>10800</v>
      </c>
      <c r="F137" s="86"/>
      <c r="G137" s="86"/>
      <c r="H137" s="86"/>
    </row>
    <row r="138" spans="1:14" ht="70.5" customHeight="1" x14ac:dyDescent="0.3">
      <c r="A138" s="22" t="s">
        <v>175</v>
      </c>
      <c r="B138" s="32" t="s">
        <v>65</v>
      </c>
      <c r="C138" s="32" t="s">
        <v>69</v>
      </c>
      <c r="D138" s="116"/>
      <c r="E138" s="85">
        <f>E139</f>
        <v>5952</v>
      </c>
      <c r="F138" s="86"/>
      <c r="G138" s="86">
        <f>'[6]БР _МА 2020'!F208</f>
        <v>4833.5</v>
      </c>
      <c r="H138" s="86">
        <f t="shared" si="6"/>
        <v>1118.5</v>
      </c>
    </row>
    <row r="139" spans="1:14" ht="37.5" x14ac:dyDescent="0.3">
      <c r="A139" s="11" t="s">
        <v>22</v>
      </c>
      <c r="B139" s="39" t="s">
        <v>65</v>
      </c>
      <c r="C139" s="39" t="s">
        <v>69</v>
      </c>
      <c r="D139" s="53">
        <v>200</v>
      </c>
      <c r="E139" s="41">
        <f>E140</f>
        <v>5952</v>
      </c>
      <c r="F139" s="86"/>
      <c r="G139" s="86">
        <f>'[6]БР _МА 2020'!F209</f>
        <v>4833.5</v>
      </c>
      <c r="H139" s="86">
        <f t="shared" si="6"/>
        <v>1118.5</v>
      </c>
    </row>
    <row r="140" spans="1:14" ht="37.5" x14ac:dyDescent="0.3">
      <c r="A140" s="11" t="s">
        <v>23</v>
      </c>
      <c r="B140" s="39" t="s">
        <v>65</v>
      </c>
      <c r="C140" s="39" t="s">
        <v>69</v>
      </c>
      <c r="D140" s="110">
        <v>240</v>
      </c>
      <c r="E140" s="41">
        <f>E141</f>
        <v>5952</v>
      </c>
      <c r="F140" s="86"/>
      <c r="G140" s="86">
        <f>'[6]БР _МА 2020'!F210</f>
        <v>4833.5</v>
      </c>
      <c r="H140" s="86">
        <f t="shared" si="6"/>
        <v>1118.5</v>
      </c>
    </row>
    <row r="141" spans="1:14" ht="18.75" x14ac:dyDescent="0.3">
      <c r="A141" s="11" t="s">
        <v>198</v>
      </c>
      <c r="B141" s="39" t="s">
        <v>65</v>
      </c>
      <c r="C141" s="39" t="s">
        <v>69</v>
      </c>
      <c r="D141" s="110">
        <v>244</v>
      </c>
      <c r="E141" s="41">
        <v>5952</v>
      </c>
      <c r="F141" s="86"/>
      <c r="G141" s="86"/>
      <c r="H141" s="86"/>
    </row>
    <row r="142" spans="1:14" ht="46.5" customHeight="1" x14ac:dyDescent="0.3">
      <c r="A142" s="22" t="s">
        <v>176</v>
      </c>
      <c r="B142" s="32" t="s">
        <v>65</v>
      </c>
      <c r="C142" s="32" t="s">
        <v>189</v>
      </c>
      <c r="D142" s="116"/>
      <c r="E142" s="51">
        <f>E143</f>
        <v>160</v>
      </c>
      <c r="F142" s="86"/>
      <c r="G142" s="86">
        <f>'[6]БР _МА 2020'!F220</f>
        <v>300</v>
      </c>
      <c r="H142" s="86">
        <f t="shared" si="6"/>
        <v>-140</v>
      </c>
    </row>
    <row r="143" spans="1:14" ht="37.5" x14ac:dyDescent="0.3">
      <c r="A143" s="11" t="s">
        <v>22</v>
      </c>
      <c r="B143" s="39" t="s">
        <v>65</v>
      </c>
      <c r="C143" s="39" t="s">
        <v>189</v>
      </c>
      <c r="D143" s="53">
        <v>200</v>
      </c>
      <c r="E143" s="43">
        <f>E144</f>
        <v>160</v>
      </c>
      <c r="F143" s="86"/>
      <c r="G143" s="86">
        <f>'[6]БР _МА 2020'!F221</f>
        <v>300</v>
      </c>
      <c r="H143" s="86">
        <f t="shared" si="6"/>
        <v>-140</v>
      </c>
      <c r="J143" s="39"/>
    </row>
    <row r="144" spans="1:14" ht="37.5" x14ac:dyDescent="0.3">
      <c r="A144" s="11" t="s">
        <v>23</v>
      </c>
      <c r="B144" s="39" t="s">
        <v>65</v>
      </c>
      <c r="C144" s="39" t="s">
        <v>189</v>
      </c>
      <c r="D144" s="53">
        <v>240</v>
      </c>
      <c r="E144" s="41">
        <f>E145</f>
        <v>160</v>
      </c>
      <c r="F144" s="86"/>
      <c r="G144" s="86">
        <f>'[6]БР _МА 2020'!F222</f>
        <v>300</v>
      </c>
      <c r="H144" s="86">
        <f t="shared" si="6"/>
        <v>-140</v>
      </c>
    </row>
    <row r="145" spans="1:8" ht="18.75" x14ac:dyDescent="0.3">
      <c r="A145" s="11" t="s">
        <v>198</v>
      </c>
      <c r="B145" s="39" t="s">
        <v>65</v>
      </c>
      <c r="C145" s="39" t="s">
        <v>189</v>
      </c>
      <c r="D145" s="53">
        <v>244</v>
      </c>
      <c r="E145" s="41">
        <v>160</v>
      </c>
      <c r="F145" s="86"/>
      <c r="G145" s="86"/>
      <c r="H145" s="86"/>
    </row>
    <row r="146" spans="1:8" ht="18.75" x14ac:dyDescent="0.3">
      <c r="A146" s="33" t="s">
        <v>72</v>
      </c>
      <c r="B146" s="32" t="s">
        <v>144</v>
      </c>
      <c r="C146" s="32"/>
      <c r="D146" s="116"/>
      <c r="E146" s="85">
        <f>E147+E152</f>
        <v>1295.8</v>
      </c>
      <c r="F146" s="86"/>
      <c r="G146" s="86">
        <f>'[6]БР _МА 2020'!F226</f>
        <v>1492.8</v>
      </c>
      <c r="H146" s="86">
        <f t="shared" si="6"/>
        <v>-197</v>
      </c>
    </row>
    <row r="147" spans="1:8" ht="37.5" x14ac:dyDescent="0.3">
      <c r="A147" s="22" t="s">
        <v>74</v>
      </c>
      <c r="B147" s="32" t="s">
        <v>76</v>
      </c>
      <c r="C147" s="32"/>
      <c r="D147" s="116"/>
      <c r="E147" s="85">
        <f>E148</f>
        <v>127.8</v>
      </c>
      <c r="F147" s="86"/>
      <c r="G147" s="86">
        <f>'[6]БР _МА 2020'!F227</f>
        <v>127.8</v>
      </c>
      <c r="H147" s="86">
        <f t="shared" si="6"/>
        <v>0</v>
      </c>
    </row>
    <row r="148" spans="1:8" ht="215.25" customHeight="1" x14ac:dyDescent="0.3">
      <c r="A148" s="48" t="s">
        <v>75</v>
      </c>
      <c r="B148" s="32" t="s">
        <v>76</v>
      </c>
      <c r="C148" s="32" t="s">
        <v>77</v>
      </c>
      <c r="D148" s="116"/>
      <c r="E148" s="85">
        <f>E149</f>
        <v>127.8</v>
      </c>
      <c r="F148" s="86"/>
      <c r="G148" s="86">
        <f>'[6]БР _МА 2020'!F227</f>
        <v>127.8</v>
      </c>
      <c r="H148" s="86">
        <f t="shared" si="6"/>
        <v>0</v>
      </c>
    </row>
    <row r="149" spans="1:8" ht="37.5" x14ac:dyDescent="0.3">
      <c r="A149" s="11" t="s">
        <v>22</v>
      </c>
      <c r="B149" s="39" t="s">
        <v>76</v>
      </c>
      <c r="C149" s="39" t="s">
        <v>77</v>
      </c>
      <c r="D149" s="49">
        <v>200</v>
      </c>
      <c r="E149" s="41">
        <f>E150</f>
        <v>127.8</v>
      </c>
      <c r="F149" s="86"/>
      <c r="G149" s="86">
        <f>'[6]БР _МА 2020'!F229</f>
        <v>127.8</v>
      </c>
      <c r="H149" s="86">
        <f t="shared" si="6"/>
        <v>0</v>
      </c>
    </row>
    <row r="150" spans="1:8" ht="37.5" x14ac:dyDescent="0.3">
      <c r="A150" s="11" t="s">
        <v>23</v>
      </c>
      <c r="B150" s="39" t="s">
        <v>76</v>
      </c>
      <c r="C150" s="39" t="s">
        <v>77</v>
      </c>
      <c r="D150" s="49">
        <v>240</v>
      </c>
      <c r="E150" s="41">
        <f>E151</f>
        <v>127.8</v>
      </c>
      <c r="F150" s="86"/>
      <c r="G150" s="86">
        <f>'[6]БР _МА 2020'!F230</f>
        <v>127.8</v>
      </c>
      <c r="H150" s="86">
        <f t="shared" si="6"/>
        <v>0</v>
      </c>
    </row>
    <row r="151" spans="1:8" ht="18.75" x14ac:dyDescent="0.3">
      <c r="A151" s="11" t="s">
        <v>198</v>
      </c>
      <c r="B151" s="39" t="s">
        <v>76</v>
      </c>
      <c r="C151" s="39" t="s">
        <v>77</v>
      </c>
      <c r="D151" s="49">
        <v>244</v>
      </c>
      <c r="E151" s="41">
        <v>127.8</v>
      </c>
      <c r="F151" s="86"/>
      <c r="G151" s="86"/>
      <c r="H151" s="86"/>
    </row>
    <row r="152" spans="1:8" ht="18.75" x14ac:dyDescent="0.3">
      <c r="A152" s="22" t="s">
        <v>81</v>
      </c>
      <c r="B152" s="32" t="s">
        <v>82</v>
      </c>
      <c r="C152" s="32"/>
      <c r="D152" s="112"/>
      <c r="E152" s="85">
        <f>E153+E157+E161</f>
        <v>1168</v>
      </c>
      <c r="F152" s="86"/>
      <c r="G152" s="86">
        <f>'[6]БР _МА 2020'!F234</f>
        <v>1365</v>
      </c>
      <c r="H152" s="86">
        <f t="shared" si="6"/>
        <v>-197</v>
      </c>
    </row>
    <row r="153" spans="1:8" ht="75" x14ac:dyDescent="0.3">
      <c r="A153" s="22" t="s">
        <v>177</v>
      </c>
      <c r="B153" s="32" t="s">
        <v>82</v>
      </c>
      <c r="C153" s="32" t="s">
        <v>178</v>
      </c>
      <c r="D153" s="100"/>
      <c r="E153" s="85">
        <f>E154</f>
        <v>100</v>
      </c>
      <c r="F153" s="86"/>
      <c r="G153" s="86">
        <f>'[6]БР _МА 2020'!F235</f>
        <v>100</v>
      </c>
      <c r="H153" s="86">
        <f t="shared" si="6"/>
        <v>0</v>
      </c>
    </row>
    <row r="154" spans="1:8" ht="37.5" x14ac:dyDescent="0.3">
      <c r="A154" s="11" t="s">
        <v>22</v>
      </c>
      <c r="B154" s="39" t="s">
        <v>82</v>
      </c>
      <c r="C154" s="39" t="s">
        <v>178</v>
      </c>
      <c r="D154" s="100">
        <v>200</v>
      </c>
      <c r="E154" s="85">
        <f>E155</f>
        <v>100</v>
      </c>
      <c r="F154" s="86"/>
      <c r="G154" s="86">
        <f>'[6]БР _МА 2020'!F236</f>
        <v>100</v>
      </c>
      <c r="H154" s="86">
        <f t="shared" si="6"/>
        <v>0</v>
      </c>
    </row>
    <row r="155" spans="1:8" ht="37.5" x14ac:dyDescent="0.3">
      <c r="A155" s="11" t="s">
        <v>23</v>
      </c>
      <c r="B155" s="39" t="s">
        <v>82</v>
      </c>
      <c r="C155" s="39" t="s">
        <v>178</v>
      </c>
      <c r="D155" s="100">
        <v>240</v>
      </c>
      <c r="E155" s="41">
        <f>E156</f>
        <v>100</v>
      </c>
      <c r="F155" s="86"/>
      <c r="G155" s="86">
        <f>'[6]БР _МА 2020'!F237</f>
        <v>100</v>
      </c>
      <c r="H155" s="86">
        <f t="shared" si="6"/>
        <v>0</v>
      </c>
    </row>
    <row r="156" spans="1:8" ht="18.75" x14ac:dyDescent="0.3">
      <c r="A156" s="11" t="s">
        <v>198</v>
      </c>
      <c r="B156" s="117" t="s">
        <v>82</v>
      </c>
      <c r="C156" s="39" t="s">
        <v>178</v>
      </c>
      <c r="D156" s="100">
        <v>244</v>
      </c>
      <c r="E156" s="41">
        <v>100</v>
      </c>
      <c r="F156" s="86"/>
      <c r="G156" s="86"/>
      <c r="H156" s="86"/>
    </row>
    <row r="157" spans="1:8" ht="79.5" customHeight="1" x14ac:dyDescent="0.3">
      <c r="A157" s="22" t="s">
        <v>179</v>
      </c>
      <c r="B157" s="114" t="s">
        <v>82</v>
      </c>
      <c r="C157" s="32" t="s">
        <v>83</v>
      </c>
      <c r="D157" s="62"/>
      <c r="E157" s="105">
        <f>E158</f>
        <v>696</v>
      </c>
      <c r="F157" s="86"/>
      <c r="G157" s="86">
        <f>'[6]БР _МА 2020'!F241</f>
        <v>743</v>
      </c>
      <c r="H157" s="86">
        <f t="shared" si="6"/>
        <v>-47</v>
      </c>
    </row>
    <row r="158" spans="1:8" ht="37.5" x14ac:dyDescent="0.3">
      <c r="A158" s="11" t="s">
        <v>22</v>
      </c>
      <c r="B158" s="117" t="s">
        <v>82</v>
      </c>
      <c r="C158" s="39" t="s">
        <v>83</v>
      </c>
      <c r="D158" s="40">
        <v>200</v>
      </c>
      <c r="E158" s="41">
        <f>E159</f>
        <v>696</v>
      </c>
      <c r="F158" s="86"/>
      <c r="G158" s="86">
        <f>'[6]БР _МА 2020'!F242</f>
        <v>743</v>
      </c>
      <c r="H158" s="86">
        <f t="shared" si="6"/>
        <v>-47</v>
      </c>
    </row>
    <row r="159" spans="1:8" ht="37.5" x14ac:dyDescent="0.3">
      <c r="A159" s="11" t="s">
        <v>23</v>
      </c>
      <c r="B159" s="117" t="s">
        <v>82</v>
      </c>
      <c r="C159" s="39" t="s">
        <v>83</v>
      </c>
      <c r="D159" s="40">
        <v>240</v>
      </c>
      <c r="E159" s="41">
        <f>E160</f>
        <v>696</v>
      </c>
      <c r="F159" s="86"/>
      <c r="G159" s="86">
        <f>'[6]БР _МА 2020'!F243</f>
        <v>743</v>
      </c>
      <c r="H159" s="86">
        <f t="shared" si="6"/>
        <v>-47</v>
      </c>
    </row>
    <row r="160" spans="1:8" ht="18.75" x14ac:dyDescent="0.3">
      <c r="A160" s="11" t="s">
        <v>198</v>
      </c>
      <c r="B160" s="117" t="s">
        <v>82</v>
      </c>
      <c r="C160" s="39" t="s">
        <v>83</v>
      </c>
      <c r="D160" s="40">
        <v>244</v>
      </c>
      <c r="E160" s="41">
        <v>696</v>
      </c>
      <c r="F160" s="86"/>
      <c r="G160" s="86"/>
      <c r="H160" s="86"/>
    </row>
    <row r="161" spans="1:8" ht="45.75" customHeight="1" x14ac:dyDescent="0.3">
      <c r="A161" s="22" t="s">
        <v>78</v>
      </c>
      <c r="B161" s="114" t="s">
        <v>82</v>
      </c>
      <c r="C161" s="32"/>
      <c r="D161" s="109"/>
      <c r="E161" s="85">
        <f>E162+E166+E170+E174+E178</f>
        <v>372</v>
      </c>
      <c r="F161" s="86"/>
      <c r="G161" s="86">
        <f>'[6]БР _МА 2020'!F254</f>
        <v>522</v>
      </c>
      <c r="H161" s="86">
        <f t="shared" si="6"/>
        <v>-150</v>
      </c>
    </row>
    <row r="162" spans="1:8" ht="37.5" x14ac:dyDescent="0.3">
      <c r="A162" s="22" t="s">
        <v>145</v>
      </c>
      <c r="B162" s="114" t="s">
        <v>82</v>
      </c>
      <c r="C162" s="32" t="s">
        <v>85</v>
      </c>
      <c r="D162" s="109"/>
      <c r="E162" s="105">
        <f>E163</f>
        <v>24</v>
      </c>
      <c r="F162" s="86"/>
      <c r="G162" s="86">
        <f>'[6]БР _МА 2020'!F255</f>
        <v>24</v>
      </c>
      <c r="H162" s="86">
        <f t="shared" si="6"/>
        <v>0</v>
      </c>
    </row>
    <row r="163" spans="1:8" ht="37.5" x14ac:dyDescent="0.3">
      <c r="A163" s="11" t="s">
        <v>22</v>
      </c>
      <c r="B163" s="117" t="s">
        <v>82</v>
      </c>
      <c r="C163" s="39" t="s">
        <v>85</v>
      </c>
      <c r="D163" s="40">
        <v>200</v>
      </c>
      <c r="E163" s="118">
        <f>E164</f>
        <v>24</v>
      </c>
      <c r="F163" s="86"/>
      <c r="G163" s="86">
        <f>'[6]БР _МА 2020'!F256</f>
        <v>24</v>
      </c>
      <c r="H163" s="86">
        <f t="shared" si="6"/>
        <v>0</v>
      </c>
    </row>
    <row r="164" spans="1:8" ht="37.5" x14ac:dyDescent="0.3">
      <c r="A164" s="11" t="s">
        <v>23</v>
      </c>
      <c r="B164" s="117" t="s">
        <v>82</v>
      </c>
      <c r="C164" s="39" t="s">
        <v>85</v>
      </c>
      <c r="D164" s="40">
        <v>240</v>
      </c>
      <c r="E164" s="118">
        <f>E165</f>
        <v>24</v>
      </c>
      <c r="F164" s="86"/>
      <c r="G164" s="86">
        <f>'[6]БР _МА 2020'!F257</f>
        <v>24</v>
      </c>
      <c r="H164" s="86">
        <f t="shared" si="6"/>
        <v>0</v>
      </c>
    </row>
    <row r="165" spans="1:8" ht="18.75" x14ac:dyDescent="0.3">
      <c r="A165" s="11" t="s">
        <v>198</v>
      </c>
      <c r="B165" s="117" t="s">
        <v>82</v>
      </c>
      <c r="C165" s="39" t="s">
        <v>85</v>
      </c>
      <c r="D165" s="40">
        <v>244</v>
      </c>
      <c r="E165" s="118">
        <v>24</v>
      </c>
      <c r="F165" s="86"/>
      <c r="G165" s="86"/>
      <c r="H165" s="86"/>
    </row>
    <row r="166" spans="1:8" ht="37.5" x14ac:dyDescent="0.3">
      <c r="A166" s="22" t="s">
        <v>86</v>
      </c>
      <c r="B166" s="114" t="s">
        <v>82</v>
      </c>
      <c r="C166" s="32" t="s">
        <v>87</v>
      </c>
      <c r="D166" s="109"/>
      <c r="E166" s="105">
        <f>E167</f>
        <v>150</v>
      </c>
      <c r="F166" s="86"/>
      <c r="G166" s="86">
        <f>'[6]БР _МА 2020'!F261</f>
        <v>160</v>
      </c>
      <c r="H166" s="86">
        <f t="shared" si="6"/>
        <v>-10</v>
      </c>
    </row>
    <row r="167" spans="1:8" ht="37.5" x14ac:dyDescent="0.3">
      <c r="A167" s="11" t="s">
        <v>22</v>
      </c>
      <c r="B167" s="117" t="s">
        <v>82</v>
      </c>
      <c r="C167" s="39" t="s">
        <v>87</v>
      </c>
      <c r="D167" s="40">
        <v>200</v>
      </c>
      <c r="E167" s="118">
        <f>E168</f>
        <v>150</v>
      </c>
      <c r="F167" s="86"/>
      <c r="G167" s="86">
        <f>'[6]БР _МА 2020'!F262</f>
        <v>160</v>
      </c>
      <c r="H167" s="86">
        <f t="shared" si="6"/>
        <v>-10</v>
      </c>
    </row>
    <row r="168" spans="1:8" ht="37.5" x14ac:dyDescent="0.3">
      <c r="A168" s="11" t="s">
        <v>23</v>
      </c>
      <c r="B168" s="117" t="s">
        <v>82</v>
      </c>
      <c r="C168" s="39" t="s">
        <v>87</v>
      </c>
      <c r="D168" s="40">
        <v>240</v>
      </c>
      <c r="E168" s="118">
        <f>E169</f>
        <v>150</v>
      </c>
      <c r="F168" s="86"/>
      <c r="G168" s="86">
        <f>'[6]БР _МА 2020'!F263</f>
        <v>160</v>
      </c>
      <c r="H168" s="86">
        <f t="shared" si="6"/>
        <v>-10</v>
      </c>
    </row>
    <row r="169" spans="1:8" ht="18.75" x14ac:dyDescent="0.3">
      <c r="A169" s="11" t="s">
        <v>198</v>
      </c>
      <c r="B169" s="117" t="s">
        <v>82</v>
      </c>
      <c r="C169" s="39" t="s">
        <v>87</v>
      </c>
      <c r="D169" s="40">
        <v>244</v>
      </c>
      <c r="E169" s="118">
        <v>150</v>
      </c>
      <c r="F169" s="86"/>
      <c r="G169" s="86"/>
      <c r="H169" s="86"/>
    </row>
    <row r="170" spans="1:8" ht="56.25" x14ac:dyDescent="0.3">
      <c r="A170" s="12" t="s">
        <v>88</v>
      </c>
      <c r="B170" s="114" t="s">
        <v>82</v>
      </c>
      <c r="C170" s="32" t="s">
        <v>89</v>
      </c>
      <c r="D170" s="109"/>
      <c r="E170" s="119">
        <f>E171</f>
        <v>150</v>
      </c>
      <c r="F170" s="86"/>
      <c r="G170" s="86">
        <f>'[6]БР _МА 2020'!F270</f>
        <v>290</v>
      </c>
      <c r="H170" s="86">
        <f t="shared" si="6"/>
        <v>-140</v>
      </c>
    </row>
    <row r="171" spans="1:8" ht="37.5" x14ac:dyDescent="0.3">
      <c r="A171" s="11" t="s">
        <v>22</v>
      </c>
      <c r="B171" s="117" t="s">
        <v>82</v>
      </c>
      <c r="C171" s="39" t="s">
        <v>89</v>
      </c>
      <c r="D171" s="40">
        <v>200</v>
      </c>
      <c r="E171" s="118">
        <f>E172</f>
        <v>150</v>
      </c>
      <c r="F171" s="86"/>
      <c r="G171" s="86">
        <f>'[6]БР _МА 2020'!F271</f>
        <v>290</v>
      </c>
      <c r="H171" s="86">
        <f t="shared" si="6"/>
        <v>-140</v>
      </c>
    </row>
    <row r="172" spans="1:8" ht="37.5" x14ac:dyDescent="0.3">
      <c r="A172" s="11" t="s">
        <v>23</v>
      </c>
      <c r="B172" s="117" t="s">
        <v>82</v>
      </c>
      <c r="C172" s="39" t="s">
        <v>90</v>
      </c>
      <c r="D172" s="40">
        <v>240</v>
      </c>
      <c r="E172" s="118">
        <f>E173</f>
        <v>150</v>
      </c>
      <c r="F172" s="86"/>
      <c r="G172" s="86">
        <f>'[6]БР _МА 2020'!F272</f>
        <v>290</v>
      </c>
      <c r="H172" s="86">
        <f t="shared" si="6"/>
        <v>-140</v>
      </c>
    </row>
    <row r="173" spans="1:8" ht="18.75" x14ac:dyDescent="0.3">
      <c r="A173" s="11" t="s">
        <v>198</v>
      </c>
      <c r="B173" s="117" t="s">
        <v>82</v>
      </c>
      <c r="C173" s="39" t="s">
        <v>90</v>
      </c>
      <c r="D173" s="53">
        <v>244</v>
      </c>
      <c r="E173" s="118">
        <v>150</v>
      </c>
      <c r="F173" s="86"/>
      <c r="G173" s="86"/>
      <c r="H173" s="86"/>
    </row>
    <row r="174" spans="1:8" ht="75" x14ac:dyDescent="0.3">
      <c r="A174" s="12" t="s">
        <v>91</v>
      </c>
      <c r="B174" s="114" t="s">
        <v>82</v>
      </c>
      <c r="C174" s="32" t="s">
        <v>92</v>
      </c>
      <c r="D174" s="34"/>
      <c r="E174" s="105">
        <f>E175</f>
        <v>24</v>
      </c>
      <c r="F174" s="86"/>
      <c r="G174" s="86">
        <f>'[7]Бюджетная Роспись 2019_программ'!F348</f>
        <v>24</v>
      </c>
      <c r="H174" s="86">
        <f t="shared" si="6"/>
        <v>0</v>
      </c>
    </row>
    <row r="175" spans="1:8" ht="37.5" x14ac:dyDescent="0.3">
      <c r="A175" s="11" t="s">
        <v>22</v>
      </c>
      <c r="B175" s="117" t="s">
        <v>82</v>
      </c>
      <c r="C175" s="39" t="s">
        <v>92</v>
      </c>
      <c r="D175" s="53">
        <v>200</v>
      </c>
      <c r="E175" s="41">
        <f>E176</f>
        <v>24</v>
      </c>
      <c r="F175" s="86"/>
      <c r="G175" s="86">
        <f>'[7]Бюджетная Роспись 2019_программ'!F349</f>
        <v>24</v>
      </c>
      <c r="H175" s="86">
        <f t="shared" si="6"/>
        <v>0</v>
      </c>
    </row>
    <row r="176" spans="1:8" ht="37.5" x14ac:dyDescent="0.3">
      <c r="A176" s="11" t="s">
        <v>23</v>
      </c>
      <c r="B176" s="117" t="s">
        <v>82</v>
      </c>
      <c r="C176" s="39" t="s">
        <v>92</v>
      </c>
      <c r="D176" s="53">
        <v>240</v>
      </c>
      <c r="E176" s="43">
        <f>E177</f>
        <v>24</v>
      </c>
      <c r="F176" s="86"/>
      <c r="G176" s="86">
        <f>'[7]Бюджетная Роспись 2019_программ'!F350</f>
        <v>24</v>
      </c>
      <c r="H176" s="86">
        <f t="shared" si="6"/>
        <v>0</v>
      </c>
    </row>
    <row r="177" spans="1:8" ht="18.75" x14ac:dyDescent="0.3">
      <c r="A177" s="11" t="s">
        <v>198</v>
      </c>
      <c r="B177" s="117" t="s">
        <v>82</v>
      </c>
      <c r="C177" s="39" t="s">
        <v>92</v>
      </c>
      <c r="D177" s="53">
        <v>244</v>
      </c>
      <c r="E177" s="43">
        <v>24</v>
      </c>
      <c r="F177" s="86"/>
      <c r="G177" s="86"/>
      <c r="H177" s="86"/>
    </row>
    <row r="178" spans="1:8" ht="150" x14ac:dyDescent="0.3">
      <c r="A178" s="22" t="s">
        <v>93</v>
      </c>
      <c r="B178" s="114" t="s">
        <v>82</v>
      </c>
      <c r="C178" s="50" t="s">
        <v>94</v>
      </c>
      <c r="D178" s="53"/>
      <c r="E178" s="119">
        <f>E179</f>
        <v>24</v>
      </c>
      <c r="F178" s="86"/>
      <c r="G178" s="86">
        <f>'[7]Бюджетная Роспись 2019_программ'!F354</f>
        <v>24</v>
      </c>
      <c r="H178" s="86">
        <f t="shared" si="6"/>
        <v>0</v>
      </c>
    </row>
    <row r="179" spans="1:8" ht="37.5" x14ac:dyDescent="0.3">
      <c r="A179" s="11" t="s">
        <v>22</v>
      </c>
      <c r="B179" s="117" t="s">
        <v>82</v>
      </c>
      <c r="C179" s="52" t="s">
        <v>94</v>
      </c>
      <c r="D179" s="53">
        <v>200</v>
      </c>
      <c r="E179" s="120">
        <f>E180</f>
        <v>24</v>
      </c>
      <c r="F179" s="86"/>
      <c r="G179" s="86">
        <f>'[7]Бюджетная Роспись 2019_программ'!F355</f>
        <v>24</v>
      </c>
      <c r="H179" s="86">
        <f t="shared" si="6"/>
        <v>0</v>
      </c>
    </row>
    <row r="180" spans="1:8" ht="37.5" x14ac:dyDescent="0.3">
      <c r="A180" s="11" t="s">
        <v>23</v>
      </c>
      <c r="B180" s="117" t="s">
        <v>82</v>
      </c>
      <c r="C180" s="52" t="s">
        <v>94</v>
      </c>
      <c r="D180" s="53">
        <v>240</v>
      </c>
      <c r="E180" s="120">
        <f>E181</f>
        <v>24</v>
      </c>
      <c r="F180" s="86"/>
      <c r="G180" s="86">
        <f>'[7]Бюджетная Роспись 2019_программ'!F356</f>
        <v>24</v>
      </c>
      <c r="H180" s="86">
        <f t="shared" si="6"/>
        <v>0</v>
      </c>
    </row>
    <row r="181" spans="1:8" ht="18.75" x14ac:dyDescent="0.3">
      <c r="A181" s="11" t="s">
        <v>198</v>
      </c>
      <c r="B181" s="117" t="s">
        <v>82</v>
      </c>
      <c r="C181" s="52" t="s">
        <v>94</v>
      </c>
      <c r="D181" s="53">
        <v>244</v>
      </c>
      <c r="E181" s="118">
        <v>24</v>
      </c>
      <c r="F181" s="86"/>
      <c r="G181" s="86"/>
      <c r="H181" s="86"/>
    </row>
    <row r="182" spans="1:8" ht="18.75" x14ac:dyDescent="0.3">
      <c r="A182" s="3" t="s">
        <v>95</v>
      </c>
      <c r="B182" s="32" t="s">
        <v>146</v>
      </c>
      <c r="C182" s="32"/>
      <c r="D182" s="112"/>
      <c r="E182" s="85">
        <f>E183+E189</f>
        <v>5005.8</v>
      </c>
      <c r="F182" s="86"/>
      <c r="G182" s="86">
        <f>'[6]БР _МА 2020'!F291</f>
        <v>8636</v>
      </c>
      <c r="H182" s="86">
        <f t="shared" si="6"/>
        <v>-3630.2</v>
      </c>
    </row>
    <row r="183" spans="1:8" ht="18.75" x14ac:dyDescent="0.3">
      <c r="A183" s="55" t="s">
        <v>97</v>
      </c>
      <c r="B183" s="32" t="s">
        <v>98</v>
      </c>
      <c r="C183" s="32"/>
      <c r="D183" s="112"/>
      <c r="E183" s="85">
        <f>E184</f>
        <v>2687</v>
      </c>
      <c r="F183" s="86"/>
      <c r="G183" s="86">
        <f>'[6]БР _МА 2020'!F292</f>
        <v>5464</v>
      </c>
      <c r="H183" s="86">
        <f t="shared" si="6"/>
        <v>-2777</v>
      </c>
    </row>
    <row r="184" spans="1:8" ht="61.5" customHeight="1" x14ac:dyDescent="0.3">
      <c r="A184" s="174" t="s">
        <v>57</v>
      </c>
      <c r="B184" s="32" t="s">
        <v>98</v>
      </c>
      <c r="C184" s="32"/>
      <c r="D184" s="112"/>
      <c r="E184" s="85">
        <f>E185</f>
        <v>2687</v>
      </c>
      <c r="F184" s="86"/>
      <c r="G184" s="86">
        <f>'[6]БР _МА 2020'!F293</f>
        <v>5464</v>
      </c>
      <c r="H184" s="86">
        <f t="shared" si="6"/>
        <v>-2777</v>
      </c>
    </row>
    <row r="185" spans="1:8" ht="63.75" customHeight="1" x14ac:dyDescent="0.3">
      <c r="A185" s="12" t="s">
        <v>99</v>
      </c>
      <c r="B185" s="32" t="s">
        <v>98</v>
      </c>
      <c r="C185" s="32" t="s">
        <v>100</v>
      </c>
      <c r="D185" s="116"/>
      <c r="E185" s="85">
        <f>E186</f>
        <v>2687</v>
      </c>
      <c r="F185" s="86"/>
      <c r="G185" s="86">
        <f>'[6]БР _МА 2020'!F294</f>
        <v>5464</v>
      </c>
      <c r="H185" s="86">
        <f t="shared" si="6"/>
        <v>-2777</v>
      </c>
    </row>
    <row r="186" spans="1:8" ht="37.5" x14ac:dyDescent="0.3">
      <c r="A186" s="11" t="s">
        <v>22</v>
      </c>
      <c r="B186" s="39" t="s">
        <v>98</v>
      </c>
      <c r="C186" s="39" t="s">
        <v>100</v>
      </c>
      <c r="D186" s="40">
        <v>200</v>
      </c>
      <c r="E186" s="41">
        <f>E187</f>
        <v>2687</v>
      </c>
      <c r="F186" s="86"/>
      <c r="G186" s="86">
        <f>'[6]БР _МА 2020'!F295</f>
        <v>5464</v>
      </c>
      <c r="H186" s="86">
        <f t="shared" si="6"/>
        <v>-2777</v>
      </c>
    </row>
    <row r="187" spans="1:8" ht="37.5" x14ac:dyDescent="0.3">
      <c r="A187" s="11" t="s">
        <v>23</v>
      </c>
      <c r="B187" s="39" t="s">
        <v>98</v>
      </c>
      <c r="C187" s="39" t="s">
        <v>100</v>
      </c>
      <c r="D187" s="40">
        <v>240</v>
      </c>
      <c r="E187" s="41">
        <f>E188</f>
        <v>2687</v>
      </c>
      <c r="F187" s="86"/>
      <c r="G187" s="86">
        <f>'[6]БР _МА 2020'!F296</f>
        <v>5464</v>
      </c>
      <c r="H187" s="86">
        <f t="shared" si="6"/>
        <v>-2777</v>
      </c>
    </row>
    <row r="188" spans="1:8" ht="18.75" x14ac:dyDescent="0.3">
      <c r="A188" s="11" t="s">
        <v>198</v>
      </c>
      <c r="B188" s="39" t="s">
        <v>98</v>
      </c>
      <c r="C188" s="39" t="s">
        <v>100</v>
      </c>
      <c r="D188" s="40">
        <v>244</v>
      </c>
      <c r="E188" s="41">
        <v>2687</v>
      </c>
      <c r="F188" s="86"/>
      <c r="G188" s="86"/>
      <c r="H188" s="86"/>
    </row>
    <row r="189" spans="1:8" ht="18.75" x14ac:dyDescent="0.3">
      <c r="A189" s="3" t="s">
        <v>167</v>
      </c>
      <c r="B189" s="19" t="s">
        <v>168</v>
      </c>
      <c r="C189" s="19"/>
      <c r="D189" s="20"/>
      <c r="E189" s="6">
        <f>E190</f>
        <v>2318.8000000000002</v>
      </c>
      <c r="F189" s="86"/>
      <c r="G189" s="86">
        <f>'[6]БР _МА 2020'!F303</f>
        <v>3172</v>
      </c>
      <c r="H189" s="86">
        <f t="shared" si="6"/>
        <v>-853.19999999999982</v>
      </c>
    </row>
    <row r="190" spans="1:8" ht="43.5" customHeight="1" x14ac:dyDescent="0.3">
      <c r="A190" s="18" t="s">
        <v>78</v>
      </c>
      <c r="B190" s="19" t="s">
        <v>168</v>
      </c>
      <c r="C190" s="19"/>
      <c r="D190" s="20"/>
      <c r="E190" s="6">
        <f>E191</f>
        <v>2318.8000000000002</v>
      </c>
      <c r="F190" s="86"/>
      <c r="G190" s="86">
        <f>'[6]БР _МА 2020'!F304</f>
        <v>3172</v>
      </c>
      <c r="H190" s="86">
        <f t="shared" si="6"/>
        <v>-853.19999999999982</v>
      </c>
    </row>
    <row r="191" spans="1:8" ht="37.5" x14ac:dyDescent="0.3">
      <c r="A191" s="5" t="s">
        <v>79</v>
      </c>
      <c r="B191" s="19" t="s">
        <v>168</v>
      </c>
      <c r="C191" s="7" t="s">
        <v>80</v>
      </c>
      <c r="D191" s="20"/>
      <c r="E191" s="6">
        <f>E192</f>
        <v>2318.8000000000002</v>
      </c>
      <c r="F191" s="86"/>
      <c r="G191" s="86">
        <f>'[6]БР _МА 2020'!F305</f>
        <v>3172</v>
      </c>
      <c r="H191" s="86">
        <f t="shared" si="6"/>
        <v>-853.19999999999982</v>
      </c>
    </row>
    <row r="192" spans="1:8" ht="37.5" x14ac:dyDescent="0.3">
      <c r="A192" s="11" t="s">
        <v>22</v>
      </c>
      <c r="B192" s="7" t="s">
        <v>168</v>
      </c>
      <c r="C192" s="7" t="s">
        <v>80</v>
      </c>
      <c r="D192" s="8">
        <v>200</v>
      </c>
      <c r="E192" s="9">
        <f>E193</f>
        <v>2318.8000000000002</v>
      </c>
      <c r="F192" s="86"/>
      <c r="G192" s="86">
        <f>'[6]БР _МА 2020'!F306</f>
        <v>3172</v>
      </c>
      <c r="H192" s="86">
        <f t="shared" si="6"/>
        <v>-853.19999999999982</v>
      </c>
    </row>
    <row r="193" spans="1:10" ht="37.5" x14ac:dyDescent="0.3">
      <c r="A193" s="11" t="s">
        <v>23</v>
      </c>
      <c r="B193" s="7" t="s">
        <v>168</v>
      </c>
      <c r="C193" s="7" t="s">
        <v>80</v>
      </c>
      <c r="D193" s="8">
        <v>240</v>
      </c>
      <c r="E193" s="9">
        <f>E194</f>
        <v>2318.8000000000002</v>
      </c>
      <c r="F193" s="86"/>
      <c r="G193" s="86">
        <f>'[6]БР _МА 2020'!F307</f>
        <v>3172</v>
      </c>
      <c r="H193" s="86">
        <f t="shared" si="6"/>
        <v>-853.19999999999982</v>
      </c>
    </row>
    <row r="194" spans="1:10" ht="18.75" x14ac:dyDescent="0.3">
      <c r="A194" s="11" t="s">
        <v>198</v>
      </c>
      <c r="B194" s="7" t="s">
        <v>168</v>
      </c>
      <c r="C194" s="7" t="s">
        <v>80</v>
      </c>
      <c r="D194" s="8">
        <v>244</v>
      </c>
      <c r="E194" s="9">
        <v>2318.8000000000002</v>
      </c>
      <c r="F194" s="86"/>
      <c r="G194" s="86"/>
      <c r="H194" s="86"/>
    </row>
    <row r="195" spans="1:10" ht="23.25" customHeight="1" x14ac:dyDescent="0.3">
      <c r="A195" s="33" t="s">
        <v>101</v>
      </c>
      <c r="B195" s="32" t="s">
        <v>147</v>
      </c>
      <c r="C195" s="32"/>
      <c r="D195" s="62"/>
      <c r="E195" s="51">
        <f>E196+E201+E206</f>
        <v>16933.2</v>
      </c>
      <c r="F195" s="86"/>
      <c r="G195" s="86">
        <f>'[6]БР _МА 2020'!F317</f>
        <v>13050.9</v>
      </c>
      <c r="H195" s="86">
        <f t="shared" si="6"/>
        <v>3882.3000000000011</v>
      </c>
      <c r="I195" s="170" t="e">
        <f>#REF!</f>
        <v>#REF!</v>
      </c>
      <c r="J195" s="170" t="e">
        <f>E195-I195</f>
        <v>#REF!</v>
      </c>
    </row>
    <row r="196" spans="1:10" ht="21.75" customHeight="1" x14ac:dyDescent="0.3">
      <c r="A196" s="33" t="s">
        <v>103</v>
      </c>
      <c r="B196" s="32" t="s">
        <v>105</v>
      </c>
      <c r="C196" s="32"/>
      <c r="D196" s="62"/>
      <c r="E196" s="51">
        <f>E197</f>
        <v>498.29999999999995</v>
      </c>
      <c r="F196" s="86"/>
      <c r="G196" s="86">
        <f>'[6]БР _МА 2020'!F318</f>
        <v>242.1</v>
      </c>
      <c r="H196" s="86">
        <f t="shared" ref="H196:H261" si="7">E196-G196</f>
        <v>256.19999999999993</v>
      </c>
      <c r="I196" s="170" t="e">
        <f>#REF!</f>
        <v>#REF!</v>
      </c>
      <c r="J196" s="170" t="e">
        <f>E196-I196</f>
        <v>#REF!</v>
      </c>
    </row>
    <row r="197" spans="1:10" ht="143.25" customHeight="1" x14ac:dyDescent="0.3">
      <c r="A197" s="22" t="s">
        <v>165</v>
      </c>
      <c r="B197" s="32" t="s">
        <v>105</v>
      </c>
      <c r="C197" s="32" t="s">
        <v>166</v>
      </c>
      <c r="D197" s="62"/>
      <c r="E197" s="85">
        <f>E198</f>
        <v>498.29999999999995</v>
      </c>
      <c r="F197" s="86"/>
      <c r="G197" s="86">
        <f>'[6]БР _МА 2020'!F319</f>
        <v>242.1</v>
      </c>
      <c r="H197" s="86">
        <f t="shared" si="7"/>
        <v>256.19999999999993</v>
      </c>
      <c r="I197" s="86">
        <f>E197+E201</f>
        <v>2626.8</v>
      </c>
    </row>
    <row r="198" spans="1:10" ht="18.75" x14ac:dyDescent="0.3">
      <c r="A198" s="121" t="s">
        <v>107</v>
      </c>
      <c r="B198" s="39" t="s">
        <v>105</v>
      </c>
      <c r="C198" s="39" t="s">
        <v>166</v>
      </c>
      <c r="D198" s="40">
        <v>300</v>
      </c>
      <c r="E198" s="41">
        <f>E199</f>
        <v>498.29999999999995</v>
      </c>
      <c r="F198" s="86"/>
      <c r="G198" s="86">
        <f>'[6]БР _МА 2020'!F320</f>
        <v>242.1</v>
      </c>
      <c r="H198" s="86">
        <f t="shared" si="7"/>
        <v>256.19999999999993</v>
      </c>
    </row>
    <row r="199" spans="1:10" ht="18.75" x14ac:dyDescent="0.3">
      <c r="A199" s="47" t="s">
        <v>108</v>
      </c>
      <c r="B199" s="39" t="s">
        <v>105</v>
      </c>
      <c r="C199" s="39" t="s">
        <v>166</v>
      </c>
      <c r="D199" s="40">
        <v>310</v>
      </c>
      <c r="E199" s="43">
        <f>E200</f>
        <v>498.29999999999995</v>
      </c>
      <c r="F199" s="86"/>
      <c r="G199" s="86">
        <f>'[6]БР _МА 2020'!F321</f>
        <v>242.1</v>
      </c>
      <c r="H199" s="86">
        <f t="shared" si="7"/>
        <v>256.19999999999993</v>
      </c>
    </row>
    <row r="200" spans="1:10" ht="18.75" x14ac:dyDescent="0.3">
      <c r="A200" s="47" t="s">
        <v>208</v>
      </c>
      <c r="B200" s="39" t="s">
        <v>105</v>
      </c>
      <c r="C200" s="39" t="s">
        <v>166</v>
      </c>
      <c r="D200" s="40">
        <v>312</v>
      </c>
      <c r="E200" s="43">
        <f>249.7+1.2+247.4</f>
        <v>498.29999999999995</v>
      </c>
      <c r="F200" s="86"/>
      <c r="G200" s="86"/>
      <c r="H200" s="86"/>
    </row>
    <row r="201" spans="1:10" ht="18.75" x14ac:dyDescent="0.3">
      <c r="A201" s="3" t="s">
        <v>164</v>
      </c>
      <c r="B201" s="32" t="s">
        <v>163</v>
      </c>
      <c r="C201" s="32"/>
      <c r="D201" s="109"/>
      <c r="E201" s="51">
        <f>E202</f>
        <v>2128.5</v>
      </c>
      <c r="F201" s="86"/>
      <c r="G201" s="86">
        <f>'[6]БР _МА 2020'!F325</f>
        <v>2145</v>
      </c>
      <c r="H201" s="86">
        <f t="shared" si="7"/>
        <v>-16.5</v>
      </c>
    </row>
    <row r="202" spans="1:10" ht="234.75" customHeight="1" x14ac:dyDescent="0.3">
      <c r="A202" s="22" t="s">
        <v>104</v>
      </c>
      <c r="B202" s="32" t="s">
        <v>163</v>
      </c>
      <c r="C202" s="32" t="s">
        <v>106</v>
      </c>
      <c r="D202" s="62"/>
      <c r="E202" s="85">
        <f>E203</f>
        <v>2128.5</v>
      </c>
      <c r="F202" s="86"/>
      <c r="G202" s="86">
        <f>'[6]БР _МА 2020'!F326</f>
        <v>2145</v>
      </c>
      <c r="H202" s="86">
        <f t="shared" si="7"/>
        <v>-16.5</v>
      </c>
    </row>
    <row r="203" spans="1:10" ht="18.75" x14ac:dyDescent="0.3">
      <c r="A203" s="121" t="s">
        <v>107</v>
      </c>
      <c r="B203" s="39" t="s">
        <v>163</v>
      </c>
      <c r="C203" s="39" t="s">
        <v>106</v>
      </c>
      <c r="D203" s="40">
        <v>300</v>
      </c>
      <c r="E203" s="41">
        <f>E204</f>
        <v>2128.5</v>
      </c>
      <c r="F203" s="86"/>
      <c r="G203" s="86">
        <f>'[6]БР _МА 2020'!F327</f>
        <v>2145</v>
      </c>
      <c r="H203" s="86">
        <f t="shared" si="7"/>
        <v>-16.5</v>
      </c>
    </row>
    <row r="204" spans="1:10" ht="18.75" x14ac:dyDescent="0.3">
      <c r="A204" s="47" t="s">
        <v>108</v>
      </c>
      <c r="B204" s="39" t="s">
        <v>163</v>
      </c>
      <c r="C204" s="39" t="s">
        <v>106</v>
      </c>
      <c r="D204" s="40">
        <v>310</v>
      </c>
      <c r="E204" s="43">
        <f>E205</f>
        <v>2128.5</v>
      </c>
      <c r="F204" s="86"/>
      <c r="G204" s="86">
        <f>'[6]БР _МА 2020'!F328</f>
        <v>2145</v>
      </c>
      <c r="H204" s="86">
        <f t="shared" si="7"/>
        <v>-16.5</v>
      </c>
    </row>
    <row r="205" spans="1:10" ht="18.75" x14ac:dyDescent="0.3">
      <c r="A205" s="47" t="s">
        <v>208</v>
      </c>
      <c r="B205" s="39" t="s">
        <v>163</v>
      </c>
      <c r="C205" s="39" t="s">
        <v>106</v>
      </c>
      <c r="D205" s="40">
        <v>312</v>
      </c>
      <c r="E205" s="43">
        <f>2244.1+10.9-126.5</f>
        <v>2128.5</v>
      </c>
      <c r="F205" s="86"/>
      <c r="G205" s="86"/>
      <c r="H205" s="86"/>
    </row>
    <row r="206" spans="1:10" ht="18.75" x14ac:dyDescent="0.3">
      <c r="A206" s="33" t="s">
        <v>109</v>
      </c>
      <c r="B206" s="32" t="s">
        <v>111</v>
      </c>
      <c r="C206" s="32"/>
      <c r="D206" s="62"/>
      <c r="E206" s="51">
        <f>E207+E212</f>
        <v>14306.4</v>
      </c>
      <c r="F206" s="86"/>
      <c r="G206" s="86">
        <f>'[6]БР _МА 2020'!F332</f>
        <v>10663.8</v>
      </c>
      <c r="H206" s="86">
        <f t="shared" si="7"/>
        <v>3642.6000000000004</v>
      </c>
    </row>
    <row r="207" spans="1:10" ht="71.25" customHeight="1" x14ac:dyDescent="0.3">
      <c r="A207" s="29" t="s">
        <v>110</v>
      </c>
      <c r="B207" s="32" t="s">
        <v>111</v>
      </c>
      <c r="C207" s="32" t="s">
        <v>112</v>
      </c>
      <c r="D207" s="62"/>
      <c r="E207" s="51">
        <f>E208</f>
        <v>8785.9</v>
      </c>
      <c r="F207" s="86"/>
      <c r="G207" s="86">
        <f>'[6]БР _МА 2020'!F333</f>
        <v>6797.5</v>
      </c>
      <c r="H207" s="86">
        <f t="shared" si="7"/>
        <v>1988.3999999999996</v>
      </c>
    </row>
    <row r="208" spans="1:10" ht="18.75" x14ac:dyDescent="0.3">
      <c r="A208" s="122" t="s">
        <v>107</v>
      </c>
      <c r="B208" s="39" t="s">
        <v>111</v>
      </c>
      <c r="C208" s="39" t="s">
        <v>112</v>
      </c>
      <c r="D208" s="40">
        <v>300</v>
      </c>
      <c r="E208" s="43">
        <f>E209</f>
        <v>8785.9</v>
      </c>
      <c r="F208" s="86"/>
      <c r="G208" s="86">
        <f>'[6]БР _МА 2020'!F334</f>
        <v>6797.5</v>
      </c>
      <c r="H208" s="86">
        <f t="shared" si="7"/>
        <v>1988.3999999999996</v>
      </c>
    </row>
    <row r="209" spans="1:10" ht="19.5" customHeight="1" x14ac:dyDescent="0.3">
      <c r="A209" s="59" t="s">
        <v>108</v>
      </c>
      <c r="B209" s="39" t="s">
        <v>111</v>
      </c>
      <c r="C209" s="39" t="s">
        <v>112</v>
      </c>
      <c r="D209" s="40">
        <v>310</v>
      </c>
      <c r="E209" s="43">
        <f>E210</f>
        <v>8785.9</v>
      </c>
      <c r="F209" s="86"/>
      <c r="G209" s="86">
        <f>'[6]БР _МА 2020'!F335</f>
        <v>6797.5</v>
      </c>
      <c r="H209" s="86">
        <f t="shared" si="7"/>
        <v>1988.3999999999996</v>
      </c>
    </row>
    <row r="210" spans="1:10" ht="42" customHeight="1" x14ac:dyDescent="0.3">
      <c r="A210" s="161" t="s">
        <v>209</v>
      </c>
      <c r="B210" s="39" t="s">
        <v>111</v>
      </c>
      <c r="C210" s="39" t="s">
        <v>112</v>
      </c>
      <c r="D210" s="40">
        <v>312</v>
      </c>
      <c r="E210" s="43">
        <v>8785.9</v>
      </c>
      <c r="F210" s="86"/>
      <c r="G210" s="86"/>
      <c r="H210" s="86"/>
    </row>
    <row r="211" spans="1:10" ht="61.5" customHeight="1" x14ac:dyDescent="0.3">
      <c r="A211" s="151" t="s">
        <v>113</v>
      </c>
      <c r="B211" s="32" t="s">
        <v>111</v>
      </c>
      <c r="C211" s="32" t="s">
        <v>114</v>
      </c>
      <c r="D211" s="109"/>
      <c r="E211" s="51">
        <f>E212</f>
        <v>5520.5</v>
      </c>
      <c r="F211" s="86"/>
      <c r="G211" s="86">
        <f>'[6]БР _МА 2020'!F339</f>
        <v>3866.3</v>
      </c>
      <c r="H211" s="86">
        <f t="shared" si="7"/>
        <v>1654.1999999999998</v>
      </c>
    </row>
    <row r="212" spans="1:10" ht="18.75" x14ac:dyDescent="0.3">
      <c r="A212" s="121" t="s">
        <v>107</v>
      </c>
      <c r="B212" s="39" t="s">
        <v>111</v>
      </c>
      <c r="C212" s="39" t="s">
        <v>114</v>
      </c>
      <c r="D212" s="40">
        <v>300</v>
      </c>
      <c r="E212" s="43">
        <f>E213</f>
        <v>5520.5</v>
      </c>
      <c r="F212" s="86"/>
      <c r="G212" s="86">
        <f>'[6]БР _МА 2020'!F340</f>
        <v>3866.3</v>
      </c>
      <c r="H212" s="86">
        <f t="shared" si="7"/>
        <v>1654.1999999999998</v>
      </c>
    </row>
    <row r="213" spans="1:10" ht="36" customHeight="1" x14ac:dyDescent="0.3">
      <c r="A213" s="59" t="s">
        <v>148</v>
      </c>
      <c r="B213" s="39" t="s">
        <v>111</v>
      </c>
      <c r="C213" s="39" t="s">
        <v>114</v>
      </c>
      <c r="D213" s="40">
        <v>320</v>
      </c>
      <c r="E213" s="43">
        <f>E214</f>
        <v>5520.5</v>
      </c>
      <c r="F213" s="86"/>
      <c r="G213" s="86">
        <f>'[6]БР _МА 2020'!F341</f>
        <v>3866.3</v>
      </c>
      <c r="H213" s="86">
        <f t="shared" si="7"/>
        <v>1654.1999999999998</v>
      </c>
    </row>
    <row r="214" spans="1:10" ht="36" customHeight="1" x14ac:dyDescent="0.3">
      <c r="A214" s="175" t="s">
        <v>210</v>
      </c>
      <c r="B214" s="39" t="s">
        <v>111</v>
      </c>
      <c r="C214" s="39" t="s">
        <v>114</v>
      </c>
      <c r="D214" s="40">
        <v>323</v>
      </c>
      <c r="E214" s="43">
        <f>5339.2+181.3</f>
        <v>5520.5</v>
      </c>
      <c r="F214" s="86"/>
      <c r="G214" s="86"/>
      <c r="H214" s="86"/>
    </row>
    <row r="215" spans="1:10" ht="18.75" x14ac:dyDescent="0.3">
      <c r="A215" s="33" t="s">
        <v>116</v>
      </c>
      <c r="B215" s="32" t="s">
        <v>149</v>
      </c>
      <c r="C215" s="39"/>
      <c r="D215" s="62"/>
      <c r="E215" s="51">
        <f>E216</f>
        <v>12303</v>
      </c>
      <c r="F215" s="86"/>
      <c r="G215" s="86">
        <f>'[6]БР _МА 2020'!F345</f>
        <v>12238.3</v>
      </c>
      <c r="H215" s="86">
        <f t="shared" si="7"/>
        <v>64.700000000000728</v>
      </c>
      <c r="I215" s="170" t="e">
        <f>#REF!</f>
        <v>#REF!</v>
      </c>
      <c r="J215" s="170" t="e">
        <f>E215-I215</f>
        <v>#REF!</v>
      </c>
    </row>
    <row r="216" spans="1:10" ht="18.75" x14ac:dyDescent="0.3">
      <c r="A216" s="123" t="s">
        <v>150</v>
      </c>
      <c r="B216" s="32" t="s">
        <v>118</v>
      </c>
      <c r="C216" s="39"/>
      <c r="D216" s="62"/>
      <c r="E216" s="51">
        <f>E217</f>
        <v>12303</v>
      </c>
      <c r="F216" s="86"/>
      <c r="G216" s="86">
        <f>'[6]БР _МА 2020'!F346</f>
        <v>12238.3</v>
      </c>
      <c r="H216" s="86">
        <f t="shared" si="7"/>
        <v>64.700000000000728</v>
      </c>
    </row>
    <row r="217" spans="1:10" ht="37.5" x14ac:dyDescent="0.3">
      <c r="A217" s="36" t="s">
        <v>78</v>
      </c>
      <c r="B217" s="32" t="s">
        <v>118</v>
      </c>
      <c r="C217" s="32"/>
      <c r="D217" s="62"/>
      <c r="E217" s="51">
        <f>E218+E222</f>
        <v>12303</v>
      </c>
      <c r="F217" s="86"/>
      <c r="G217" s="86">
        <f>'[6]БР _МА 2020'!F347</f>
        <v>12238.3</v>
      </c>
      <c r="H217" s="86">
        <f t="shared" si="7"/>
        <v>64.700000000000728</v>
      </c>
    </row>
    <row r="218" spans="1:10" ht="54" customHeight="1" x14ac:dyDescent="0.3">
      <c r="A218" s="12" t="s">
        <v>119</v>
      </c>
      <c r="B218" s="32" t="s">
        <v>118</v>
      </c>
      <c r="C218" s="32" t="s">
        <v>120</v>
      </c>
      <c r="D218" s="109"/>
      <c r="E218" s="51">
        <f>E219</f>
        <v>549</v>
      </c>
      <c r="F218" s="86"/>
      <c r="G218" s="86">
        <f>'[6]БР _МА 2020'!F348</f>
        <v>576</v>
      </c>
      <c r="H218" s="86">
        <f t="shared" si="7"/>
        <v>-27</v>
      </c>
    </row>
    <row r="219" spans="1:10" ht="37.5" x14ac:dyDescent="0.3">
      <c r="A219" s="11" t="s">
        <v>22</v>
      </c>
      <c r="B219" s="39" t="s">
        <v>118</v>
      </c>
      <c r="C219" s="39" t="s">
        <v>120</v>
      </c>
      <c r="D219" s="40">
        <v>200</v>
      </c>
      <c r="E219" s="43">
        <f>E220</f>
        <v>549</v>
      </c>
      <c r="F219" s="86"/>
      <c r="G219" s="86">
        <f>'[6]БР _МА 2020'!F349</f>
        <v>576</v>
      </c>
      <c r="H219" s="86">
        <f t="shared" si="7"/>
        <v>-27</v>
      </c>
    </row>
    <row r="220" spans="1:10" ht="37.5" x14ac:dyDescent="0.3">
      <c r="A220" s="11" t="s">
        <v>23</v>
      </c>
      <c r="B220" s="39" t="s">
        <v>118</v>
      </c>
      <c r="C220" s="39" t="s">
        <v>120</v>
      </c>
      <c r="D220" s="40">
        <v>240</v>
      </c>
      <c r="E220" s="43">
        <f>E221</f>
        <v>549</v>
      </c>
      <c r="F220" s="86"/>
      <c r="G220" s="86">
        <f>'[6]БР _МА 2020'!F350</f>
        <v>576</v>
      </c>
      <c r="H220" s="86">
        <f t="shared" si="7"/>
        <v>-27</v>
      </c>
    </row>
    <row r="221" spans="1:10" ht="18.75" x14ac:dyDescent="0.3">
      <c r="A221" s="11" t="s">
        <v>198</v>
      </c>
      <c r="B221" s="39" t="s">
        <v>118</v>
      </c>
      <c r="C221" s="39" t="s">
        <v>120</v>
      </c>
      <c r="D221" s="40">
        <v>244</v>
      </c>
      <c r="E221" s="43">
        <v>549</v>
      </c>
      <c r="F221" s="86"/>
      <c r="G221" s="86"/>
      <c r="H221" s="86"/>
    </row>
    <row r="222" spans="1:10" ht="37.5" x14ac:dyDescent="0.3">
      <c r="A222" s="22" t="s">
        <v>121</v>
      </c>
      <c r="B222" s="32" t="s">
        <v>118</v>
      </c>
      <c r="C222" s="32" t="s">
        <v>122</v>
      </c>
      <c r="D222" s="109"/>
      <c r="E222" s="51">
        <f>E223+E227+E230</f>
        <v>11754</v>
      </c>
      <c r="F222" s="86"/>
      <c r="G222" s="86">
        <f>'[6]БР _МА 2020'!F357</f>
        <v>11662.3</v>
      </c>
      <c r="H222" s="86">
        <f t="shared" si="7"/>
        <v>91.700000000000728</v>
      </c>
      <c r="I222" s="170" t="e">
        <f>#REF!</f>
        <v>#REF!</v>
      </c>
      <c r="J222" s="170" t="e">
        <f>E222-I222</f>
        <v>#REF!</v>
      </c>
    </row>
    <row r="223" spans="1:10" ht="75" x14ac:dyDescent="0.3">
      <c r="A223" s="56" t="s">
        <v>13</v>
      </c>
      <c r="B223" s="39" t="s">
        <v>118</v>
      </c>
      <c r="C223" s="39" t="s">
        <v>122</v>
      </c>
      <c r="D223" s="40">
        <v>100</v>
      </c>
      <c r="E223" s="43">
        <f>E224</f>
        <v>9632.5</v>
      </c>
      <c r="F223" s="86"/>
      <c r="G223" s="86">
        <f>'[6]БР _МА 2020'!F358</f>
        <v>9262.2999999999993</v>
      </c>
      <c r="H223" s="86">
        <f t="shared" si="7"/>
        <v>370.20000000000073</v>
      </c>
      <c r="I223" s="170" t="e">
        <f>#REF!</f>
        <v>#REF!</v>
      </c>
      <c r="J223" s="170" t="e">
        <f t="shared" ref="J223:J228" si="8">E223-I223</f>
        <v>#REF!</v>
      </c>
    </row>
    <row r="224" spans="1:10" ht="18.75" x14ac:dyDescent="0.3">
      <c r="A224" s="47" t="s">
        <v>61</v>
      </c>
      <c r="B224" s="39" t="s">
        <v>118</v>
      </c>
      <c r="C224" s="39" t="s">
        <v>122</v>
      </c>
      <c r="D224" s="40">
        <v>110</v>
      </c>
      <c r="E224" s="43">
        <f>E225+E226</f>
        <v>9632.5</v>
      </c>
      <c r="F224" s="86"/>
      <c r="G224" s="86">
        <f>'[6]БР _МА 2020'!F359</f>
        <v>9262.2999999999993</v>
      </c>
      <c r="H224" s="86">
        <f t="shared" si="7"/>
        <v>370.20000000000073</v>
      </c>
      <c r="I224" s="170" t="e">
        <f>#REF!</f>
        <v>#REF!</v>
      </c>
      <c r="J224" s="170" t="e">
        <f t="shared" si="8"/>
        <v>#REF!</v>
      </c>
    </row>
    <row r="225" spans="1:10" ht="18.75" x14ac:dyDescent="0.3">
      <c r="A225" s="47" t="s">
        <v>205</v>
      </c>
      <c r="B225" s="39" t="s">
        <v>118</v>
      </c>
      <c r="C225" s="39" t="s">
        <v>122</v>
      </c>
      <c r="D225" s="40">
        <v>111</v>
      </c>
      <c r="E225" s="43">
        <f>7367.6+30.6</f>
        <v>7398.2000000000007</v>
      </c>
      <c r="F225" s="86"/>
      <c r="G225" s="86"/>
      <c r="H225" s="86"/>
      <c r="J225" s="170"/>
    </row>
    <row r="226" spans="1:10" ht="56.25" x14ac:dyDescent="0.3">
      <c r="A226" s="172" t="s">
        <v>206</v>
      </c>
      <c r="B226" s="39" t="s">
        <v>118</v>
      </c>
      <c r="C226" s="39" t="s">
        <v>122</v>
      </c>
      <c r="D226" s="40">
        <v>119</v>
      </c>
      <c r="E226" s="43">
        <f>2225.1+9.2</f>
        <v>2234.2999999999997</v>
      </c>
      <c r="F226" s="86"/>
      <c r="G226" s="86"/>
      <c r="H226" s="86"/>
      <c r="J226" s="170"/>
    </row>
    <row r="227" spans="1:10" ht="37.5" x14ac:dyDescent="0.3">
      <c r="A227" s="11" t="s">
        <v>22</v>
      </c>
      <c r="B227" s="39" t="s">
        <v>118</v>
      </c>
      <c r="C227" s="39" t="s">
        <v>122</v>
      </c>
      <c r="D227" s="40">
        <v>200</v>
      </c>
      <c r="E227" s="43">
        <f>E228</f>
        <v>2119.5</v>
      </c>
      <c r="F227" s="86"/>
      <c r="G227" s="86">
        <f>'[6]БР _МА 2020'!F368</f>
        <v>2398</v>
      </c>
      <c r="H227" s="86">
        <f t="shared" si="7"/>
        <v>-278.5</v>
      </c>
      <c r="I227" s="170" t="e">
        <f>#REF!</f>
        <v>#REF!</v>
      </c>
      <c r="J227" s="170" t="e">
        <f t="shared" si="8"/>
        <v>#REF!</v>
      </c>
    </row>
    <row r="228" spans="1:10" ht="37.5" x14ac:dyDescent="0.3">
      <c r="A228" s="11" t="s">
        <v>23</v>
      </c>
      <c r="B228" s="39" t="s">
        <v>118</v>
      </c>
      <c r="C228" s="39" t="s">
        <v>122</v>
      </c>
      <c r="D228" s="40">
        <v>240</v>
      </c>
      <c r="E228" s="43">
        <f>E229</f>
        <v>2119.5</v>
      </c>
      <c r="F228" s="86"/>
      <c r="G228" s="86">
        <f>'[6]БР _МА 2020'!F369</f>
        <v>2398</v>
      </c>
      <c r="H228" s="86">
        <f t="shared" si="7"/>
        <v>-278.5</v>
      </c>
      <c r="I228" s="170" t="e">
        <f>#REF!</f>
        <v>#REF!</v>
      </c>
      <c r="J228" s="170" t="e">
        <f t="shared" si="8"/>
        <v>#REF!</v>
      </c>
    </row>
    <row r="229" spans="1:10" ht="18.75" x14ac:dyDescent="0.3">
      <c r="A229" s="11" t="s">
        <v>198</v>
      </c>
      <c r="B229" s="39" t="s">
        <v>118</v>
      </c>
      <c r="C229" s="39" t="s">
        <v>122</v>
      </c>
      <c r="D229" s="40">
        <v>244</v>
      </c>
      <c r="E229" s="43">
        <f>2409.1-289.6</f>
        <v>2119.5</v>
      </c>
      <c r="F229" s="86"/>
      <c r="G229" s="86"/>
      <c r="H229" s="86"/>
    </row>
    <row r="230" spans="1:10" ht="18.75" x14ac:dyDescent="0.3">
      <c r="A230" s="47" t="s">
        <v>24</v>
      </c>
      <c r="B230" s="39" t="s">
        <v>118</v>
      </c>
      <c r="C230" s="39" t="s">
        <v>122</v>
      </c>
      <c r="D230" s="40">
        <v>800</v>
      </c>
      <c r="E230" s="43">
        <f>E231</f>
        <v>2</v>
      </c>
      <c r="F230" s="86"/>
      <c r="G230" s="86">
        <f>'[8]Прилож 2 функц 2019'!E174</f>
        <v>2</v>
      </c>
      <c r="H230" s="86">
        <f t="shared" si="7"/>
        <v>0</v>
      </c>
    </row>
    <row r="231" spans="1:10" ht="18.75" x14ac:dyDescent="0.3">
      <c r="A231" s="47" t="s">
        <v>25</v>
      </c>
      <c r="B231" s="39" t="s">
        <v>118</v>
      </c>
      <c r="C231" s="39" t="s">
        <v>122</v>
      </c>
      <c r="D231" s="40">
        <v>850</v>
      </c>
      <c r="E231" s="43">
        <f>E232+E233+E234</f>
        <v>2</v>
      </c>
      <c r="F231" s="86"/>
      <c r="G231" s="86">
        <f>'[8]Прилож 2 функц 2019'!E175</f>
        <v>2</v>
      </c>
      <c r="H231" s="86">
        <f t="shared" si="7"/>
        <v>0</v>
      </c>
    </row>
    <row r="232" spans="1:10" ht="18.75" x14ac:dyDescent="0.3">
      <c r="A232" s="47" t="s">
        <v>200</v>
      </c>
      <c r="B232" s="39" t="s">
        <v>118</v>
      </c>
      <c r="C232" s="39" t="s">
        <v>122</v>
      </c>
      <c r="D232" s="40">
        <v>851</v>
      </c>
      <c r="E232" s="43">
        <v>0</v>
      </c>
      <c r="F232" s="86"/>
      <c r="G232" s="86"/>
      <c r="H232" s="86"/>
    </row>
    <row r="233" spans="1:10" ht="18.75" x14ac:dyDescent="0.3">
      <c r="A233" s="47" t="s">
        <v>201</v>
      </c>
      <c r="B233" s="39" t="s">
        <v>118</v>
      </c>
      <c r="C233" s="39" t="s">
        <v>122</v>
      </c>
      <c r="D233" s="40">
        <v>852</v>
      </c>
      <c r="E233" s="43">
        <v>0</v>
      </c>
      <c r="F233" s="86"/>
      <c r="G233" s="86"/>
      <c r="H233" s="86"/>
    </row>
    <row r="234" spans="1:10" ht="18.75" x14ac:dyDescent="0.3">
      <c r="A234" s="47" t="s">
        <v>202</v>
      </c>
      <c r="B234" s="39" t="s">
        <v>118</v>
      </c>
      <c r="C234" s="39" t="s">
        <v>122</v>
      </c>
      <c r="D234" s="40">
        <v>853</v>
      </c>
      <c r="E234" s="43">
        <v>2</v>
      </c>
      <c r="F234" s="86"/>
      <c r="G234" s="86"/>
      <c r="H234" s="86"/>
    </row>
    <row r="235" spans="1:10" ht="21.75" customHeight="1" x14ac:dyDescent="0.3">
      <c r="A235" s="33" t="s">
        <v>123</v>
      </c>
      <c r="B235" s="32" t="s">
        <v>151</v>
      </c>
      <c r="C235" s="124"/>
      <c r="D235" s="62"/>
      <c r="E235" s="51">
        <f>E236+E241</f>
        <v>5239</v>
      </c>
      <c r="F235" s="86"/>
      <c r="G235" s="86">
        <f>'[6]БР _МА 2020'!F391</f>
        <v>4518.2</v>
      </c>
      <c r="H235" s="86">
        <f t="shared" si="7"/>
        <v>720.80000000000018</v>
      </c>
      <c r="I235" s="170" t="e">
        <f>#REF!</f>
        <v>#REF!</v>
      </c>
      <c r="J235" s="170" t="e">
        <f>E235-I235</f>
        <v>#REF!</v>
      </c>
    </row>
    <row r="236" spans="1:10" ht="18.75" x14ac:dyDescent="0.3">
      <c r="A236" s="33" t="s">
        <v>152</v>
      </c>
      <c r="B236" s="32" t="s">
        <v>127</v>
      </c>
      <c r="C236" s="124"/>
      <c r="D236" s="62"/>
      <c r="E236" s="51">
        <f>E237</f>
        <v>2137.6</v>
      </c>
      <c r="F236" s="86"/>
      <c r="G236" s="86">
        <f>'[6]БР _МА 2020'!F392</f>
        <v>1980.5</v>
      </c>
      <c r="H236" s="86">
        <f t="shared" si="7"/>
        <v>157.09999999999991</v>
      </c>
      <c r="I236" s="170" t="e">
        <f>#REF!</f>
        <v>#REF!</v>
      </c>
      <c r="J236" s="170" t="e">
        <f>E236-I236</f>
        <v>#REF!</v>
      </c>
    </row>
    <row r="237" spans="1:10" ht="84" customHeight="1" x14ac:dyDescent="0.3">
      <c r="A237" s="22" t="s">
        <v>126</v>
      </c>
      <c r="B237" s="32" t="s">
        <v>127</v>
      </c>
      <c r="C237" s="32" t="s">
        <v>128</v>
      </c>
      <c r="D237" s="62"/>
      <c r="E237" s="51">
        <f>E238</f>
        <v>2137.6</v>
      </c>
      <c r="F237" s="86"/>
      <c r="G237" s="86">
        <f>'[6]БР _МА 2020'!F393</f>
        <v>1980.5</v>
      </c>
      <c r="H237" s="86">
        <f t="shared" si="7"/>
        <v>157.09999999999991</v>
      </c>
      <c r="I237" s="170" t="e">
        <f>#REF!</f>
        <v>#REF!</v>
      </c>
      <c r="J237" s="170" t="e">
        <f>E237-I237</f>
        <v>#REF!</v>
      </c>
    </row>
    <row r="238" spans="1:10" ht="37.5" x14ac:dyDescent="0.3">
      <c r="A238" s="11" t="s">
        <v>22</v>
      </c>
      <c r="B238" s="39" t="s">
        <v>127</v>
      </c>
      <c r="C238" s="39" t="s">
        <v>128</v>
      </c>
      <c r="D238" s="40">
        <v>200</v>
      </c>
      <c r="E238" s="43">
        <f>E239</f>
        <v>2137.6</v>
      </c>
      <c r="F238" s="86"/>
      <c r="G238" s="86">
        <f>'[6]БР _МА 2020'!F394</f>
        <v>1980.5</v>
      </c>
      <c r="H238" s="86">
        <f t="shared" si="7"/>
        <v>157.09999999999991</v>
      </c>
    </row>
    <row r="239" spans="1:10" ht="37.5" x14ac:dyDescent="0.3">
      <c r="A239" s="11" t="s">
        <v>23</v>
      </c>
      <c r="B239" s="39" t="s">
        <v>127</v>
      </c>
      <c r="C239" s="39" t="s">
        <v>128</v>
      </c>
      <c r="D239" s="40">
        <v>240</v>
      </c>
      <c r="E239" s="43">
        <f>E240</f>
        <v>2137.6</v>
      </c>
      <c r="F239" s="86"/>
      <c r="G239" s="86">
        <f>'[6]БР _МА 2020'!F395</f>
        <v>1980.5</v>
      </c>
      <c r="H239" s="86">
        <f t="shared" si="7"/>
        <v>157.09999999999991</v>
      </c>
    </row>
    <row r="240" spans="1:10" ht="18.75" x14ac:dyDescent="0.3">
      <c r="A240" s="11" t="s">
        <v>198</v>
      </c>
      <c r="B240" s="39" t="s">
        <v>127</v>
      </c>
      <c r="C240" s="39" t="s">
        <v>128</v>
      </c>
      <c r="D240" s="40">
        <v>244</v>
      </c>
      <c r="E240" s="43">
        <v>2137.6</v>
      </c>
      <c r="F240" s="86"/>
      <c r="G240" s="86"/>
      <c r="H240" s="86"/>
    </row>
    <row r="241" spans="1:10" ht="18.75" x14ac:dyDescent="0.3">
      <c r="A241" s="123" t="s">
        <v>129</v>
      </c>
      <c r="B241" s="32" t="s">
        <v>131</v>
      </c>
      <c r="C241" s="32"/>
      <c r="D241" s="62"/>
      <c r="E241" s="51">
        <f>E242</f>
        <v>3101.3999999999996</v>
      </c>
      <c r="F241" s="86"/>
      <c r="G241" s="86">
        <f>'[6]БР _МА 2020'!F399</f>
        <v>2537.6999999999998</v>
      </c>
      <c r="H241" s="86">
        <f t="shared" si="7"/>
        <v>563.69999999999982</v>
      </c>
      <c r="I241" s="170" t="e">
        <f>#REF!</f>
        <v>#REF!</v>
      </c>
      <c r="J241" s="170" t="e">
        <f>E241-I241</f>
        <v>#REF!</v>
      </c>
    </row>
    <row r="242" spans="1:10" ht="56.25" x14ac:dyDescent="0.3">
      <c r="A242" s="36" t="s">
        <v>130</v>
      </c>
      <c r="B242" s="32" t="s">
        <v>131</v>
      </c>
      <c r="C242" s="32" t="s">
        <v>132</v>
      </c>
      <c r="D242" s="62"/>
      <c r="E242" s="51">
        <f>E243</f>
        <v>3101.3999999999996</v>
      </c>
      <c r="F242" s="86"/>
      <c r="G242" s="86">
        <f>'[6]БР _МА 2020'!F400</f>
        <v>2537.6999999999998</v>
      </c>
      <c r="H242" s="86">
        <f t="shared" si="7"/>
        <v>563.69999999999982</v>
      </c>
      <c r="I242" s="170" t="e">
        <f>#REF!</f>
        <v>#REF!</v>
      </c>
      <c r="J242" s="170" t="e">
        <f>E242-I242</f>
        <v>#REF!</v>
      </c>
    </row>
    <row r="243" spans="1:10" ht="37.5" x14ac:dyDescent="0.3">
      <c r="A243" s="11" t="s">
        <v>133</v>
      </c>
      <c r="B243" s="39" t="s">
        <v>131</v>
      </c>
      <c r="C243" s="39" t="s">
        <v>132</v>
      </c>
      <c r="D243" s="100"/>
      <c r="E243" s="43">
        <f>E244+E248+E251</f>
        <v>3101.3999999999996</v>
      </c>
      <c r="F243" s="86"/>
      <c r="G243" s="86">
        <f>'[6]БР _МА 2020'!F401</f>
        <v>2537.6999999999998</v>
      </c>
      <c r="H243" s="86">
        <f t="shared" si="7"/>
        <v>563.69999999999982</v>
      </c>
      <c r="I243" s="170" t="e">
        <f>#REF!</f>
        <v>#REF!</v>
      </c>
      <c r="J243" s="170" t="e">
        <f>E243-I243</f>
        <v>#REF!</v>
      </c>
    </row>
    <row r="244" spans="1:10" ht="75" x14ac:dyDescent="0.3">
      <c r="A244" s="11" t="s">
        <v>13</v>
      </c>
      <c r="B244" s="39" t="s">
        <v>131</v>
      </c>
      <c r="C244" s="39" t="s">
        <v>132</v>
      </c>
      <c r="D244" s="40">
        <v>100</v>
      </c>
      <c r="E244" s="43">
        <f>E245</f>
        <v>3050.4999999999995</v>
      </c>
      <c r="F244" s="86"/>
      <c r="G244" s="86">
        <f>'[6]БР _МА 2020'!F402</f>
        <v>2466</v>
      </c>
      <c r="H244" s="86">
        <f t="shared" si="7"/>
        <v>584.49999999999955</v>
      </c>
      <c r="I244" s="170" t="e">
        <f>#REF!</f>
        <v>#REF!</v>
      </c>
      <c r="J244" s="170" t="e">
        <f>E244-I244</f>
        <v>#REF!</v>
      </c>
    </row>
    <row r="245" spans="1:10" ht="18.75" x14ac:dyDescent="0.3">
      <c r="A245" s="47" t="s">
        <v>61</v>
      </c>
      <c r="B245" s="39" t="s">
        <v>131</v>
      </c>
      <c r="C245" s="39" t="s">
        <v>132</v>
      </c>
      <c r="D245" s="40">
        <v>110</v>
      </c>
      <c r="E245" s="43">
        <f>E246+E247</f>
        <v>3050.4999999999995</v>
      </c>
      <c r="F245" s="86"/>
      <c r="G245" s="86">
        <f>'[6]БР _МА 2020'!F403</f>
        <v>2466</v>
      </c>
      <c r="H245" s="86">
        <f t="shared" si="7"/>
        <v>584.49999999999955</v>
      </c>
    </row>
    <row r="246" spans="1:10" ht="18.75" x14ac:dyDescent="0.3">
      <c r="A246" s="47" t="s">
        <v>205</v>
      </c>
      <c r="B246" s="39" t="s">
        <v>131</v>
      </c>
      <c r="C246" s="39" t="s">
        <v>132</v>
      </c>
      <c r="D246" s="40">
        <v>111</v>
      </c>
      <c r="E246" s="43">
        <f>2331.7+11.2</f>
        <v>2342.8999999999996</v>
      </c>
      <c r="F246" s="86"/>
      <c r="G246" s="86"/>
      <c r="H246" s="86"/>
    </row>
    <row r="247" spans="1:10" ht="56.25" x14ac:dyDescent="0.3">
      <c r="A247" s="172" t="s">
        <v>206</v>
      </c>
      <c r="B247" s="39" t="s">
        <v>131</v>
      </c>
      <c r="C247" s="39" t="s">
        <v>132</v>
      </c>
      <c r="D247" s="40">
        <v>119</v>
      </c>
      <c r="E247" s="43">
        <f>704.2+3.4</f>
        <v>707.6</v>
      </c>
      <c r="F247" s="86"/>
      <c r="G247" s="86"/>
      <c r="H247" s="86"/>
    </row>
    <row r="248" spans="1:10" ht="37.5" x14ac:dyDescent="0.3">
      <c r="A248" s="11" t="s">
        <v>22</v>
      </c>
      <c r="B248" s="39" t="s">
        <v>131</v>
      </c>
      <c r="C248" s="39" t="s">
        <v>132</v>
      </c>
      <c r="D248" s="40">
        <v>200</v>
      </c>
      <c r="E248" s="43">
        <f>E249</f>
        <v>48.9</v>
      </c>
      <c r="F248" s="86"/>
      <c r="G248" s="86">
        <f>'[6]БР _МА 2020'!F410</f>
        <v>70.699999999999989</v>
      </c>
      <c r="H248" s="86">
        <f t="shared" si="7"/>
        <v>-21.79999999999999</v>
      </c>
      <c r="I248" s="170" t="e">
        <f>#REF!</f>
        <v>#REF!</v>
      </c>
    </row>
    <row r="249" spans="1:10" ht="37.5" x14ac:dyDescent="0.3">
      <c r="A249" s="11" t="s">
        <v>23</v>
      </c>
      <c r="B249" s="39" t="s">
        <v>131</v>
      </c>
      <c r="C249" s="39" t="s">
        <v>132</v>
      </c>
      <c r="D249" s="40">
        <v>240</v>
      </c>
      <c r="E249" s="43">
        <f>E250</f>
        <v>48.9</v>
      </c>
      <c r="F249" s="86"/>
      <c r="G249" s="86">
        <f>'[6]БР _МА 2020'!F411</f>
        <v>70.699999999999989</v>
      </c>
      <c r="H249" s="86">
        <f t="shared" si="7"/>
        <v>-21.79999999999999</v>
      </c>
    </row>
    <row r="250" spans="1:10" ht="18.75" x14ac:dyDescent="0.3">
      <c r="A250" s="11" t="s">
        <v>198</v>
      </c>
      <c r="B250" s="39" t="s">
        <v>131</v>
      </c>
      <c r="C250" s="39" t="s">
        <v>132</v>
      </c>
      <c r="D250" s="40">
        <v>244</v>
      </c>
      <c r="E250" s="43">
        <f>63.5-14.6</f>
        <v>48.9</v>
      </c>
      <c r="F250" s="86"/>
      <c r="G250" s="86"/>
      <c r="H250" s="86"/>
    </row>
    <row r="251" spans="1:10" ht="18.75" x14ac:dyDescent="0.3">
      <c r="A251" s="47" t="s">
        <v>24</v>
      </c>
      <c r="B251" s="39" t="s">
        <v>131</v>
      </c>
      <c r="C251" s="39" t="s">
        <v>132</v>
      </c>
      <c r="D251" s="40">
        <v>800</v>
      </c>
      <c r="E251" s="43">
        <f>E252</f>
        <v>2</v>
      </c>
      <c r="F251" s="86"/>
      <c r="G251" s="86">
        <f>'[6]БР _МА 2020'!F419</f>
        <v>1</v>
      </c>
      <c r="H251" s="86">
        <f t="shared" si="7"/>
        <v>1</v>
      </c>
    </row>
    <row r="252" spans="1:10" ht="18.75" x14ac:dyDescent="0.3">
      <c r="A252" s="47" t="s">
        <v>25</v>
      </c>
      <c r="B252" s="39" t="s">
        <v>131</v>
      </c>
      <c r="C252" s="39" t="s">
        <v>132</v>
      </c>
      <c r="D252" s="40">
        <v>850</v>
      </c>
      <c r="E252" s="43">
        <f>E253+E254+E255</f>
        <v>2</v>
      </c>
      <c r="F252" s="86"/>
      <c r="G252" s="86">
        <f>'[6]БР _МА 2020'!F420</f>
        <v>1</v>
      </c>
      <c r="H252" s="86">
        <f t="shared" si="7"/>
        <v>1</v>
      </c>
    </row>
    <row r="253" spans="1:10" ht="18.75" x14ac:dyDescent="0.3">
      <c r="A253" s="47" t="s">
        <v>200</v>
      </c>
      <c r="B253" s="39" t="s">
        <v>131</v>
      </c>
      <c r="C253" s="39" t="s">
        <v>132</v>
      </c>
      <c r="D253" s="40">
        <v>851</v>
      </c>
      <c r="E253" s="43">
        <v>0</v>
      </c>
      <c r="F253" s="86"/>
      <c r="G253" s="86"/>
      <c r="H253" s="86"/>
    </row>
    <row r="254" spans="1:10" ht="18.75" x14ac:dyDescent="0.3">
      <c r="A254" s="47" t="s">
        <v>201</v>
      </c>
      <c r="B254" s="39" t="s">
        <v>131</v>
      </c>
      <c r="C254" s="39" t="s">
        <v>132</v>
      </c>
      <c r="D254" s="40">
        <v>852</v>
      </c>
      <c r="E254" s="43">
        <v>0</v>
      </c>
      <c r="F254" s="86"/>
      <c r="G254" s="86"/>
      <c r="H254" s="86"/>
    </row>
    <row r="255" spans="1:10" ht="18.75" x14ac:dyDescent="0.3">
      <c r="A255" s="47" t="s">
        <v>202</v>
      </c>
      <c r="B255" s="39" t="s">
        <v>131</v>
      </c>
      <c r="C255" s="39" t="s">
        <v>132</v>
      </c>
      <c r="D255" s="40">
        <v>853</v>
      </c>
      <c r="E255" s="43">
        <v>2</v>
      </c>
      <c r="F255" s="86"/>
      <c r="G255" s="86"/>
      <c r="H255" s="86"/>
    </row>
    <row r="256" spans="1:10" ht="101.25" x14ac:dyDescent="0.3">
      <c r="A256" s="176" t="s">
        <v>187</v>
      </c>
      <c r="B256" s="39"/>
      <c r="C256" s="39"/>
      <c r="D256" s="40"/>
      <c r="E256" s="51">
        <f>E257</f>
        <v>6000</v>
      </c>
      <c r="F256" s="86"/>
      <c r="G256" s="86"/>
      <c r="H256" s="86"/>
    </row>
    <row r="257" spans="1:10" ht="18.75" x14ac:dyDescent="0.3">
      <c r="A257" s="33" t="s">
        <v>181</v>
      </c>
      <c r="B257" s="32" t="s">
        <v>180</v>
      </c>
      <c r="C257" s="32"/>
      <c r="D257" s="109"/>
      <c r="E257" s="85">
        <f>E258</f>
        <v>6000</v>
      </c>
      <c r="F257" s="86"/>
      <c r="G257" s="86"/>
      <c r="H257" s="86"/>
    </row>
    <row r="258" spans="1:10" ht="37.5" x14ac:dyDescent="0.3">
      <c r="A258" s="22" t="s">
        <v>182</v>
      </c>
      <c r="B258" s="32" t="s">
        <v>180</v>
      </c>
      <c r="C258" s="32"/>
      <c r="D258" s="109"/>
      <c r="E258" s="85">
        <f>E259</f>
        <v>6000</v>
      </c>
      <c r="F258" s="86"/>
      <c r="G258" s="86"/>
      <c r="H258" s="86"/>
    </row>
    <row r="259" spans="1:10" ht="37.5" x14ac:dyDescent="0.3">
      <c r="A259" s="11" t="s">
        <v>22</v>
      </c>
      <c r="B259" s="39" t="s">
        <v>180</v>
      </c>
      <c r="C259" s="39" t="s">
        <v>183</v>
      </c>
      <c r="D259" s="40">
        <v>200</v>
      </c>
      <c r="E259" s="41">
        <f>E260</f>
        <v>6000</v>
      </c>
      <c r="F259" s="86"/>
      <c r="G259" s="86"/>
      <c r="H259" s="86"/>
    </row>
    <row r="260" spans="1:10" ht="37.5" x14ac:dyDescent="0.3">
      <c r="A260" s="11" t="s">
        <v>23</v>
      </c>
      <c r="B260" s="39" t="s">
        <v>180</v>
      </c>
      <c r="C260" s="39" t="s">
        <v>183</v>
      </c>
      <c r="D260" s="40">
        <v>240</v>
      </c>
      <c r="E260" s="41">
        <v>6000</v>
      </c>
      <c r="F260" s="86"/>
      <c r="G260" s="86"/>
      <c r="H260" s="86"/>
    </row>
    <row r="261" spans="1:10" ht="18.75" x14ac:dyDescent="0.3">
      <c r="A261" s="125" t="s">
        <v>134</v>
      </c>
      <c r="B261" s="63"/>
      <c r="C261" s="63"/>
      <c r="D261" s="64"/>
      <c r="E261" s="65">
        <f>E10+E42+E256</f>
        <v>97853.700000000012</v>
      </c>
      <c r="F261" s="86">
        <f>96065-E261</f>
        <v>-1788.7000000000116</v>
      </c>
      <c r="G261" s="86">
        <f>'[6]БР _МА 2020'!F427+'[6]БР_МС 2020'!F71</f>
        <v>93605</v>
      </c>
      <c r="H261" s="86">
        <f t="shared" si="7"/>
        <v>4248.7000000000116</v>
      </c>
      <c r="I261" s="86">
        <f>E10+E42</f>
        <v>91853.700000000012</v>
      </c>
      <c r="J261" s="86">
        <f>E261-I261</f>
        <v>6000</v>
      </c>
    </row>
    <row r="262" spans="1:10" hidden="1" x14ac:dyDescent="0.2">
      <c r="A262" s="126"/>
      <c r="B262" s="127"/>
      <c r="C262" s="127"/>
      <c r="D262" s="177"/>
      <c r="E262" s="178"/>
    </row>
    <row r="263" spans="1:10" ht="20.25" hidden="1" x14ac:dyDescent="0.3">
      <c r="A263" s="179" t="s">
        <v>211</v>
      </c>
      <c r="B263" s="129"/>
      <c r="C263" s="130"/>
      <c r="D263" s="128"/>
      <c r="E263" s="180">
        <v>93505</v>
      </c>
      <c r="G263" s="86">
        <f>E261-E263</f>
        <v>4348.7000000000116</v>
      </c>
    </row>
    <row r="264" spans="1:10" ht="20.25" hidden="1" x14ac:dyDescent="0.3">
      <c r="A264" s="179" t="s">
        <v>212</v>
      </c>
      <c r="B264" s="132"/>
      <c r="C264" s="132"/>
      <c r="D264" s="131"/>
      <c r="E264" s="181">
        <f>E263-E261</f>
        <v>-4348.7000000000116</v>
      </c>
    </row>
    <row r="265" spans="1:10" x14ac:dyDescent="0.2">
      <c r="A265" s="131"/>
      <c r="B265" s="132"/>
      <c r="C265" s="132"/>
      <c r="D265" s="131" t="s">
        <v>188</v>
      </c>
      <c r="E265" s="182">
        <v>93518.8</v>
      </c>
      <c r="I265" s="170" t="e">
        <f>#REF!+#REF!</f>
        <v>#REF!</v>
      </c>
      <c r="J265" s="170" t="e">
        <f>E261-I265</f>
        <v>#REF!</v>
      </c>
    </row>
    <row r="266" spans="1:10" x14ac:dyDescent="0.2">
      <c r="A266" s="131"/>
      <c r="B266" s="132"/>
      <c r="C266" s="132"/>
      <c r="D266" s="131"/>
      <c r="E266" s="170">
        <f>E261-E265</f>
        <v>4334.9000000000087</v>
      </c>
    </row>
    <row r="267" spans="1:10" x14ac:dyDescent="0.2">
      <c r="A267" s="133"/>
      <c r="B267" s="132"/>
      <c r="C267" s="132"/>
      <c r="D267" s="131"/>
    </row>
    <row r="268" spans="1:10" x14ac:dyDescent="0.2">
      <c r="A268" s="133"/>
      <c r="B268" s="132"/>
      <c r="C268" s="132"/>
      <c r="D268" s="131"/>
    </row>
    <row r="269" spans="1:10" x14ac:dyDescent="0.2">
      <c r="A269" s="131"/>
      <c r="B269" s="132"/>
      <c r="C269" s="132"/>
      <c r="D269" s="131"/>
    </row>
    <row r="270" spans="1:10" x14ac:dyDescent="0.2">
      <c r="A270" s="131"/>
      <c r="B270" s="132"/>
      <c r="C270" s="132"/>
      <c r="D270" s="131"/>
    </row>
    <row r="271" spans="1:10" x14ac:dyDescent="0.2">
      <c r="A271" s="128"/>
      <c r="B271" s="134"/>
      <c r="C271" s="135"/>
      <c r="D271" s="128"/>
    </row>
    <row r="272" spans="1:10" x14ac:dyDescent="0.2">
      <c r="A272" s="131"/>
      <c r="B272" s="136"/>
      <c r="C272" s="132"/>
      <c r="D272" s="131"/>
    </row>
    <row r="273" spans="1:4" x14ac:dyDescent="0.2">
      <c r="A273" s="128"/>
      <c r="B273" s="135"/>
      <c r="C273" s="135"/>
      <c r="D273" s="128"/>
    </row>
    <row r="274" spans="1:4" x14ac:dyDescent="0.2">
      <c r="A274" s="131"/>
      <c r="B274" s="132"/>
      <c r="C274" s="132"/>
      <c r="D274" s="131"/>
    </row>
    <row r="275" spans="1:4" x14ac:dyDescent="0.2">
      <c r="A275" s="131"/>
      <c r="B275" s="132"/>
      <c r="C275" s="132"/>
      <c r="D275" s="131"/>
    </row>
    <row r="276" spans="1:4" x14ac:dyDescent="0.2">
      <c r="A276" s="131"/>
      <c r="B276" s="132"/>
      <c r="C276" s="132"/>
      <c r="D276" s="131"/>
    </row>
    <row r="277" spans="1:4" x14ac:dyDescent="0.2">
      <c r="A277" s="131"/>
      <c r="B277" s="132"/>
      <c r="C277" s="132"/>
      <c r="D277" s="131"/>
    </row>
    <row r="278" spans="1:4" x14ac:dyDescent="0.2">
      <c r="A278" s="131"/>
      <c r="B278" s="132"/>
      <c r="C278" s="132"/>
      <c r="D278" s="131"/>
    </row>
    <row r="279" spans="1:4" x14ac:dyDescent="0.2">
      <c r="A279" s="131"/>
      <c r="B279" s="132"/>
      <c r="C279" s="132"/>
      <c r="D279" s="131"/>
    </row>
    <row r="280" spans="1:4" x14ac:dyDescent="0.2">
      <c r="A280" s="131"/>
      <c r="B280" s="132"/>
      <c r="C280" s="132"/>
      <c r="D280" s="131"/>
    </row>
    <row r="281" spans="1:4" x14ac:dyDescent="0.2">
      <c r="A281" s="131"/>
      <c r="B281" s="132"/>
      <c r="C281" s="132"/>
      <c r="D281" s="131"/>
    </row>
    <row r="282" spans="1:4" x14ac:dyDescent="0.2">
      <c r="A282" s="131"/>
      <c r="B282" s="132"/>
      <c r="C282" s="132"/>
      <c r="D282" s="131"/>
    </row>
    <row r="283" spans="1:4" x14ac:dyDescent="0.2">
      <c r="A283" s="131"/>
      <c r="B283" s="132"/>
      <c r="C283" s="132"/>
      <c r="D283" s="131"/>
    </row>
    <row r="284" spans="1:4" x14ac:dyDescent="0.2">
      <c r="A284" s="131"/>
      <c r="B284" s="132"/>
      <c r="C284" s="132"/>
      <c r="D284" s="131"/>
    </row>
    <row r="285" spans="1:4" x14ac:dyDescent="0.2">
      <c r="A285" s="131"/>
      <c r="B285" s="132"/>
      <c r="C285" s="132"/>
      <c r="D285" s="131"/>
    </row>
    <row r="286" spans="1:4" x14ac:dyDescent="0.2">
      <c r="A286" s="128"/>
      <c r="B286" s="134"/>
      <c r="C286" s="135"/>
      <c r="D286" s="128"/>
    </row>
    <row r="287" spans="1:4" x14ac:dyDescent="0.2">
      <c r="A287" s="131"/>
      <c r="B287" s="136"/>
      <c r="C287" s="132"/>
      <c r="D287" s="131"/>
    </row>
    <row r="288" spans="1:4" x14ac:dyDescent="0.2">
      <c r="A288" s="131"/>
      <c r="B288" s="136"/>
      <c r="C288" s="132"/>
      <c r="D288" s="131"/>
    </row>
    <row r="289" spans="1:4" x14ac:dyDescent="0.2">
      <c r="A289" s="131"/>
      <c r="B289" s="136"/>
      <c r="C289" s="132"/>
      <c r="D289" s="131"/>
    </row>
    <row r="290" spans="1:4" x14ac:dyDescent="0.2">
      <c r="A290" s="131"/>
      <c r="B290" s="136"/>
      <c r="C290" s="132"/>
      <c r="D290" s="131"/>
    </row>
    <row r="291" spans="1:4" x14ac:dyDescent="0.2">
      <c r="A291" s="128"/>
      <c r="B291" s="134"/>
      <c r="C291" s="128"/>
      <c r="D291" s="128"/>
    </row>
    <row r="292" spans="1:4" x14ac:dyDescent="0.2">
      <c r="A292" s="128"/>
      <c r="B292" s="134"/>
      <c r="C292" s="128"/>
      <c r="D292" s="128"/>
    </row>
    <row r="293" spans="1:4" x14ac:dyDescent="0.2">
      <c r="A293" s="131"/>
      <c r="B293" s="136"/>
      <c r="C293" s="131"/>
      <c r="D293" s="131"/>
    </row>
    <row r="294" spans="1:4" x14ac:dyDescent="0.2">
      <c r="A294" s="131"/>
      <c r="B294" s="136"/>
      <c r="C294" s="132"/>
      <c r="D294" s="131"/>
    </row>
    <row r="295" spans="1:4" x14ac:dyDescent="0.2">
      <c r="A295" s="131"/>
      <c r="B295" s="136"/>
      <c r="C295" s="132"/>
      <c r="D295" s="131"/>
    </row>
    <row r="296" spans="1:4" x14ac:dyDescent="0.2">
      <c r="A296" s="131"/>
      <c r="B296" s="136"/>
      <c r="C296" s="132"/>
      <c r="D296" s="131"/>
    </row>
    <row r="297" spans="1:4" x14ac:dyDescent="0.2">
      <c r="A297" s="131"/>
      <c r="B297" s="136"/>
      <c r="C297" s="132"/>
      <c r="D297" s="131"/>
    </row>
    <row r="298" spans="1:4" x14ac:dyDescent="0.2">
      <c r="A298" s="128"/>
      <c r="B298" s="134"/>
      <c r="C298" s="135"/>
      <c r="D298" s="128"/>
    </row>
    <row r="299" spans="1:4" x14ac:dyDescent="0.2">
      <c r="A299" s="131"/>
      <c r="B299" s="136"/>
      <c r="C299" s="132"/>
      <c r="D299" s="131"/>
    </row>
    <row r="300" spans="1:4" x14ac:dyDescent="0.2">
      <c r="A300" s="131"/>
      <c r="B300" s="136"/>
      <c r="C300" s="132"/>
      <c r="D300" s="131"/>
    </row>
    <row r="301" spans="1:4" x14ac:dyDescent="0.2">
      <c r="A301" s="131"/>
      <c r="B301" s="136"/>
      <c r="C301" s="132"/>
      <c r="D301" s="131"/>
    </row>
    <row r="302" spans="1:4" x14ac:dyDescent="0.2">
      <c r="A302" s="131"/>
      <c r="B302" s="136"/>
      <c r="C302" s="132"/>
      <c r="D302" s="131"/>
    </row>
    <row r="303" spans="1:4" x14ac:dyDescent="0.2">
      <c r="A303" s="131"/>
      <c r="B303" s="136"/>
      <c r="C303" s="132"/>
      <c r="D303" s="131"/>
    </row>
    <row r="304" spans="1:4" x14ac:dyDescent="0.2">
      <c r="A304" s="131"/>
      <c r="B304" s="136"/>
      <c r="C304" s="132"/>
      <c r="D304" s="131"/>
    </row>
    <row r="305" spans="1:4" x14ac:dyDescent="0.2">
      <c r="A305" s="131"/>
      <c r="B305" s="136"/>
      <c r="C305" s="132"/>
      <c r="D305" s="131"/>
    </row>
    <row r="306" spans="1:4" x14ac:dyDescent="0.2">
      <c r="A306" s="131"/>
      <c r="B306" s="136"/>
      <c r="C306" s="132"/>
      <c r="D306" s="131"/>
    </row>
    <row r="307" spans="1:4" x14ac:dyDescent="0.2">
      <c r="A307" s="128"/>
      <c r="B307" s="136"/>
      <c r="C307" s="132"/>
      <c r="D307" s="137"/>
    </row>
  </sheetData>
  <mergeCells count="11">
    <mergeCell ref="A6:E6"/>
    <mergeCell ref="A1:E1"/>
    <mergeCell ref="A2:E2"/>
    <mergeCell ref="A3:E3"/>
    <mergeCell ref="A4:E4"/>
    <mergeCell ref="A5:F5"/>
    <mergeCell ref="A8:A9"/>
    <mergeCell ref="B8:B9"/>
    <mergeCell ref="C8:C9"/>
    <mergeCell ref="D8:D9"/>
    <mergeCell ref="E8:E9"/>
  </mergeCells>
  <pageMargins left="0.78740157480314965" right="0.27559055118110237" top="0.98425196850393704" bottom="0.78740157480314965" header="0.51181102362204722" footer="0.51181102362204722"/>
  <pageSetup paperSize="9" scale="65" fitToHeight="0" orientation="portrait" r:id="rId1"/>
  <headerFooter alignWithMargins="0"/>
  <rowBreaks count="10" manualBreakCount="10">
    <brk id="26" max="4" man="1"/>
    <brk id="55" max="4" man="1"/>
    <brk id="87" max="4" man="1"/>
    <brk id="115" max="4" man="1"/>
    <brk id="136" max="4" man="1"/>
    <brk id="162" max="4" man="1"/>
    <brk id="188" max="4" man="1"/>
    <brk id="214" max="4" man="1"/>
    <brk id="247" max="4" man="1"/>
    <brk id="26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8</vt:i4>
      </vt:variant>
    </vt:vector>
  </HeadingPairs>
  <TitlesOfParts>
    <vt:vector size="15" baseType="lpstr">
      <vt:lpstr>Прилож.1 ДОХОДОВ 2026</vt:lpstr>
      <vt:lpstr>Прилож 2 функц </vt:lpstr>
      <vt:lpstr>Прилож №3 ведомств.</vt:lpstr>
      <vt:lpstr>Прил.№4 по разд подр. </vt:lpstr>
      <vt:lpstr>Прилож.5 Источники</vt:lpstr>
      <vt:lpstr>СВОД.БР2026_27012026</vt:lpstr>
      <vt:lpstr>СВОДНАЯ БР 2021_проект</vt:lpstr>
      <vt:lpstr>'Прилож.1 ДОХОДОВ 2026'!OLE_LINK1</vt:lpstr>
      <vt:lpstr>'Прил.№4 по разд подр. '!Область_печати</vt:lpstr>
      <vt:lpstr>'Прилож 2 функц '!Область_печати</vt:lpstr>
      <vt:lpstr>'Прилож №3 ведомств.'!Область_печати</vt:lpstr>
      <vt:lpstr>'Прилож.1 ДОХОДОВ 2026'!Область_печати</vt:lpstr>
      <vt:lpstr>'Прилож.5 Источники'!Область_печати</vt:lpstr>
      <vt:lpstr>СВОД.БР2026_27012026!Область_печати</vt:lpstr>
      <vt:lpstr>'СВОДНАЯ БР 2021_проект'!Область_печати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2026-08-12T07:00:17Z</dcterms:modified>
</cp:coreProperties>
</file>