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D01DEB51-2906-46A9-B0EB-6BA1695A032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илож 2 функц " sheetId="5" r:id="rId1"/>
    <sheet name="Прилож №3 ведомств." sheetId="10" r:id="rId2"/>
    <sheet name="Прил.№4 по разд подр. " sheetId="7" r:id="rId3"/>
    <sheet name="Прилож.5 Источники" sheetId="19" r:id="rId4"/>
    <sheet name="СВОДНАЯ БР 2021_проект" sheetId="18" state="hidden" r:id="rId5"/>
  </sheets>
  <externalReferences>
    <externalReference r:id="rId6"/>
    <externalReference r:id="rId7"/>
    <externalReference r:id="rId8"/>
  </externalReferences>
  <definedNames>
    <definedName name="_xlnm._FilterDatabase" localSheetId="1" hidden="1">'Прилож №3 ведомств.'!$A$12:$E$201</definedName>
    <definedName name="_xlnm._FilterDatabase" localSheetId="4" hidden="1">'СВОДНАЯ БР 2021_проект'!$A$9:$N$261</definedName>
    <definedName name="_xlnm.Print_Area" localSheetId="2">'Прил.№4 по разд подр. '!$A$1:$D$42</definedName>
    <definedName name="_xlnm.Print_Area" localSheetId="0">'Прилож 2 функц '!$A$1:$F$200</definedName>
    <definedName name="_xlnm.Print_Area" localSheetId="1">'Прилож №3 ведомств.'!$A$1:$E$199</definedName>
    <definedName name="_xlnm.Print_Area" localSheetId="3">'Прилож.5 Источники'!$A$1:$C$18</definedName>
    <definedName name="_xlnm.Print_Area" localSheetId="4">'СВОДНАЯ БР 2021_проект'!$A$1:$E$262</definedName>
  </definedNames>
  <calcPr calcId="191029" refMode="R1C1"/>
</workbook>
</file>

<file path=xl/calcChain.xml><?xml version="1.0" encoding="utf-8"?>
<calcChain xmlns="http://schemas.openxmlformats.org/spreadsheetml/2006/main">
  <c r="E101" i="5" l="1"/>
  <c r="E107" i="5"/>
  <c r="E110" i="5"/>
  <c r="E113" i="5"/>
  <c r="E106" i="10"/>
  <c r="E103" i="10"/>
  <c r="E100" i="10"/>
  <c r="E97" i="10"/>
  <c r="D34" i="7"/>
  <c r="D28" i="7"/>
  <c r="E121" i="5"/>
  <c r="E161" i="5"/>
  <c r="E154" i="10"/>
  <c r="E114" i="10"/>
  <c r="C12" i="19"/>
  <c r="C11" i="19" s="1"/>
  <c r="C10" i="19" s="1"/>
  <c r="D29" i="7" l="1"/>
  <c r="D20" i="7"/>
  <c r="E74" i="5" l="1"/>
  <c r="E73" i="5" s="1"/>
  <c r="E129" i="5"/>
  <c r="E122" i="10"/>
  <c r="E70" i="10"/>
  <c r="E69" i="10" s="1"/>
  <c r="E68" i="10" s="1"/>
  <c r="E182" i="5" l="1"/>
  <c r="E176" i="10"/>
  <c r="E175" i="10" s="1"/>
  <c r="E91" i="10"/>
  <c r="E194" i="5" l="1"/>
  <c r="I265" i="18"/>
  <c r="G261" i="18"/>
  <c r="E259" i="18"/>
  <c r="E258" i="18" s="1"/>
  <c r="E257" i="18" s="1"/>
  <c r="E256" i="18" s="1"/>
  <c r="G252" i="18"/>
  <c r="E252" i="18"/>
  <c r="E251" i="18" s="1"/>
  <c r="G251" i="18"/>
  <c r="E250" i="18"/>
  <c r="G249" i="18"/>
  <c r="H249" i="18" s="1"/>
  <c r="E249" i="18"/>
  <c r="I248" i="18"/>
  <c r="G248" i="18"/>
  <c r="E248" i="18"/>
  <c r="E247" i="18"/>
  <c r="E246" i="18"/>
  <c r="E245" i="18" s="1"/>
  <c r="G245" i="18"/>
  <c r="I244" i="18"/>
  <c r="G244" i="18"/>
  <c r="I243" i="18"/>
  <c r="G243" i="18"/>
  <c r="I242" i="18"/>
  <c r="G242" i="18"/>
  <c r="I241" i="18"/>
  <c r="G241" i="18"/>
  <c r="G239" i="18"/>
  <c r="E239" i="18"/>
  <c r="G238" i="18"/>
  <c r="E238" i="18"/>
  <c r="I237" i="18"/>
  <c r="G237" i="18"/>
  <c r="I236" i="18"/>
  <c r="G236" i="18"/>
  <c r="I235" i="18"/>
  <c r="G235" i="18"/>
  <c r="G231" i="18"/>
  <c r="E231" i="18"/>
  <c r="E230" i="18" s="1"/>
  <c r="G230" i="18"/>
  <c r="E229" i="18"/>
  <c r="I228" i="18"/>
  <c r="J228" i="18" s="1"/>
  <c r="G228" i="18"/>
  <c r="E228" i="18"/>
  <c r="I227" i="18"/>
  <c r="G227" i="18"/>
  <c r="E226" i="18"/>
  <c r="E225" i="18"/>
  <c r="I224" i="18"/>
  <c r="J224" i="18" s="1"/>
  <c r="G224" i="18"/>
  <c r="E224" i="18"/>
  <c r="I223" i="18"/>
  <c r="G223" i="18"/>
  <c r="I222" i="18"/>
  <c r="G222" i="18"/>
  <c r="G220" i="18"/>
  <c r="E220" i="18"/>
  <c r="G219" i="18"/>
  <c r="H219" i="18" s="1"/>
  <c r="E219" i="18"/>
  <c r="E218" i="18" s="1"/>
  <c r="G218" i="18"/>
  <c r="G217" i="18"/>
  <c r="G216" i="18"/>
  <c r="I215" i="18"/>
  <c r="G215" i="18"/>
  <c r="E214" i="18"/>
  <c r="G213" i="18"/>
  <c r="H213" i="18" s="1"/>
  <c r="E213" i="18"/>
  <c r="E212" i="18" s="1"/>
  <c r="G212" i="18"/>
  <c r="G211" i="18"/>
  <c r="G209" i="18"/>
  <c r="E209" i="18"/>
  <c r="G208" i="18"/>
  <c r="H208" i="18" s="1"/>
  <c r="E208" i="18"/>
  <c r="E207" i="18" s="1"/>
  <c r="G207" i="18"/>
  <c r="G206" i="18"/>
  <c r="E205" i="18"/>
  <c r="G204" i="18"/>
  <c r="E204" i="18"/>
  <c r="E203" i="18" s="1"/>
  <c r="G203" i="18"/>
  <c r="G202" i="18"/>
  <c r="G201" i="18"/>
  <c r="E200" i="18"/>
  <c r="G199" i="18"/>
  <c r="E199" i="18"/>
  <c r="E198" i="18" s="1"/>
  <c r="G198" i="18"/>
  <c r="G197" i="18"/>
  <c r="I196" i="18"/>
  <c r="G196" i="18"/>
  <c r="I195" i="18"/>
  <c r="G195" i="18"/>
  <c r="G193" i="18"/>
  <c r="H193" i="18" s="1"/>
  <c r="E193" i="18"/>
  <c r="G192" i="18"/>
  <c r="E192" i="18"/>
  <c r="E191" i="18" s="1"/>
  <c r="G191" i="18"/>
  <c r="G190" i="18"/>
  <c r="G189" i="18"/>
  <c r="G187" i="18"/>
  <c r="E187" i="18"/>
  <c r="E186" i="18" s="1"/>
  <c r="G186" i="18"/>
  <c r="G185" i="18"/>
  <c r="G184" i="18"/>
  <c r="G183" i="18"/>
  <c r="G182" i="18"/>
  <c r="G180" i="18"/>
  <c r="E180" i="18"/>
  <c r="E179" i="18" s="1"/>
  <c r="G179" i="18"/>
  <c r="G178" i="18"/>
  <c r="G176" i="18"/>
  <c r="H176" i="18" s="1"/>
  <c r="E176" i="18"/>
  <c r="G175" i="18"/>
  <c r="E175" i="18"/>
  <c r="E174" i="18" s="1"/>
  <c r="G174" i="18"/>
  <c r="G172" i="18"/>
  <c r="E172" i="18"/>
  <c r="E171" i="18" s="1"/>
  <c r="G171" i="18"/>
  <c r="G170" i="18"/>
  <c r="G168" i="18"/>
  <c r="H168" i="18" s="1"/>
  <c r="E168" i="18"/>
  <c r="G167" i="18"/>
  <c r="E167" i="18"/>
  <c r="E166" i="18" s="1"/>
  <c r="G166" i="18"/>
  <c r="G164" i="18"/>
  <c r="E164" i="18"/>
  <c r="E163" i="18" s="1"/>
  <c r="G163" i="18"/>
  <c r="G162" i="18"/>
  <c r="G161" i="18"/>
  <c r="G159" i="18"/>
  <c r="E159" i="18"/>
  <c r="E158" i="18" s="1"/>
  <c r="G158" i="18"/>
  <c r="G157" i="18"/>
  <c r="G155" i="18"/>
  <c r="H155" i="18" s="1"/>
  <c r="E155" i="18"/>
  <c r="G154" i="18"/>
  <c r="E154" i="18"/>
  <c r="E153" i="18" s="1"/>
  <c r="G153" i="18"/>
  <c r="G152" i="18"/>
  <c r="G150" i="18"/>
  <c r="H150" i="18" s="1"/>
  <c r="E150" i="18"/>
  <c r="G149" i="18"/>
  <c r="E149" i="18"/>
  <c r="E148" i="18" s="1"/>
  <c r="G148" i="18"/>
  <c r="G147" i="18"/>
  <c r="G146" i="18"/>
  <c r="G144" i="18"/>
  <c r="E144" i="18"/>
  <c r="E143" i="18" s="1"/>
  <c r="G143" i="18"/>
  <c r="G142" i="18"/>
  <c r="G140" i="18"/>
  <c r="H140" i="18" s="1"/>
  <c r="E140" i="18"/>
  <c r="G139" i="18"/>
  <c r="E139" i="18"/>
  <c r="E138" i="18" s="1"/>
  <c r="G138" i="18"/>
  <c r="G136" i="18"/>
  <c r="E136" i="18"/>
  <c r="E135" i="18" s="1"/>
  <c r="G135" i="18"/>
  <c r="G134" i="18"/>
  <c r="G132" i="18"/>
  <c r="H132" i="18" s="1"/>
  <c r="E132" i="18"/>
  <c r="G131" i="18"/>
  <c r="E131" i="18"/>
  <c r="E130" i="18" s="1"/>
  <c r="G130" i="18"/>
  <c r="G128" i="18"/>
  <c r="E128" i="18"/>
  <c r="E127" i="18" s="1"/>
  <c r="G127" i="18"/>
  <c r="G126" i="18"/>
  <c r="G125" i="18"/>
  <c r="G121" i="18"/>
  <c r="E121" i="18"/>
  <c r="E120" i="18" s="1"/>
  <c r="G120" i="18"/>
  <c r="E119" i="18"/>
  <c r="G118" i="18"/>
  <c r="E118" i="18"/>
  <c r="I117" i="18"/>
  <c r="G117" i="18"/>
  <c r="I116" i="18"/>
  <c r="E116" i="18"/>
  <c r="E114" i="18" s="1"/>
  <c r="I115" i="18"/>
  <c r="E115" i="18"/>
  <c r="G114" i="18"/>
  <c r="G113" i="18"/>
  <c r="I112" i="18"/>
  <c r="G112" i="18"/>
  <c r="G111" i="18"/>
  <c r="G110" i="18"/>
  <c r="G108" i="18"/>
  <c r="H108" i="18" s="1"/>
  <c r="E108" i="18"/>
  <c r="G107" i="18"/>
  <c r="E107" i="18"/>
  <c r="G104" i="18"/>
  <c r="H104" i="18" s="1"/>
  <c r="E104" i="18"/>
  <c r="G103" i="18"/>
  <c r="E103" i="18"/>
  <c r="E102" i="18" s="1"/>
  <c r="G102" i="18"/>
  <c r="G101" i="18"/>
  <c r="G100" i="18"/>
  <c r="G99" i="18"/>
  <c r="G97" i="18"/>
  <c r="H97" i="18" s="1"/>
  <c r="E97" i="18"/>
  <c r="G96" i="18"/>
  <c r="E96" i="18"/>
  <c r="E95" i="18" s="1"/>
  <c r="G95" i="18"/>
  <c r="G94" i="18"/>
  <c r="G93" i="18"/>
  <c r="G91" i="18"/>
  <c r="E91" i="18"/>
  <c r="E90" i="18" s="1"/>
  <c r="G90" i="18"/>
  <c r="G89" i="18"/>
  <c r="G87" i="18"/>
  <c r="H87" i="18" s="1"/>
  <c r="F87" i="18"/>
  <c r="F86" i="18" s="1"/>
  <c r="E87" i="18"/>
  <c r="G86" i="18"/>
  <c r="H86" i="18" s="1"/>
  <c r="E86" i="18"/>
  <c r="G85" i="18"/>
  <c r="E85" i="18"/>
  <c r="G83" i="18"/>
  <c r="H83" i="18" s="1"/>
  <c r="F83" i="18"/>
  <c r="E83" i="18"/>
  <c r="E82" i="18" s="1"/>
  <c r="G82" i="18"/>
  <c r="F82" i="18"/>
  <c r="F81" i="18" s="1"/>
  <c r="F80" i="18" s="1"/>
  <c r="F79" i="18" s="1"/>
  <c r="G81" i="18"/>
  <c r="G80" i="18"/>
  <c r="G79" i="18"/>
  <c r="G78" i="18"/>
  <c r="H78" i="18" s="1"/>
  <c r="G77" i="18"/>
  <c r="E77" i="18"/>
  <c r="E76" i="18" s="1"/>
  <c r="G76" i="18"/>
  <c r="G75" i="18"/>
  <c r="E74" i="18"/>
  <c r="E73" i="18" s="1"/>
  <c r="G73" i="18"/>
  <c r="G72" i="18"/>
  <c r="G69" i="18"/>
  <c r="H69" i="18" s="1"/>
  <c r="E69" i="18"/>
  <c r="G68" i="18"/>
  <c r="H68" i="18" s="1"/>
  <c r="E68" i="18"/>
  <c r="I67" i="18"/>
  <c r="G67" i="18"/>
  <c r="G64" i="18"/>
  <c r="H64" i="18" s="1"/>
  <c r="E64" i="18"/>
  <c r="I63" i="18"/>
  <c r="G63" i="18"/>
  <c r="E63" i="18"/>
  <c r="G59" i="18"/>
  <c r="E59" i="18"/>
  <c r="G58" i="18"/>
  <c r="E58" i="18"/>
  <c r="E57" i="18"/>
  <c r="E56" i="18" s="1"/>
  <c r="G56" i="18"/>
  <c r="I55" i="18"/>
  <c r="G55" i="18"/>
  <c r="G52" i="18"/>
  <c r="E52" i="18"/>
  <c r="G51" i="18"/>
  <c r="I50" i="18"/>
  <c r="G50" i="18"/>
  <c r="G47" i="18"/>
  <c r="E47" i="18"/>
  <c r="G46" i="18"/>
  <c r="E46" i="18"/>
  <c r="I45" i="18"/>
  <c r="G45" i="18"/>
  <c r="I44" i="18"/>
  <c r="J44" i="18" s="1"/>
  <c r="G44" i="18"/>
  <c r="I43" i="18"/>
  <c r="G43" i="18"/>
  <c r="G42" i="18"/>
  <c r="G40" i="18"/>
  <c r="H40" i="18" s="1"/>
  <c r="E40" i="18"/>
  <c r="E39" i="18" s="1"/>
  <c r="G39" i="18"/>
  <c r="G38" i="18"/>
  <c r="G37" i="18"/>
  <c r="G33" i="18"/>
  <c r="H33" i="18" s="1"/>
  <c r="E33" i="18"/>
  <c r="E32" i="18" s="1"/>
  <c r="G32" i="18"/>
  <c r="I29" i="18"/>
  <c r="J29" i="18" s="1"/>
  <c r="G29" i="18"/>
  <c r="E29" i="18"/>
  <c r="I28" i="18"/>
  <c r="G28" i="18"/>
  <c r="I27" i="18"/>
  <c r="G25" i="18"/>
  <c r="E25" i="18"/>
  <c r="I24" i="18"/>
  <c r="G24" i="18"/>
  <c r="I23" i="18"/>
  <c r="G23" i="18"/>
  <c r="G21" i="18"/>
  <c r="E21" i="18"/>
  <c r="G20" i="18"/>
  <c r="I19" i="18"/>
  <c r="G19" i="18"/>
  <c r="I18" i="18"/>
  <c r="G18" i="18"/>
  <c r="G15" i="18"/>
  <c r="E15" i="18"/>
  <c r="G14" i="18"/>
  <c r="E14" i="18"/>
  <c r="E13" i="18" s="1"/>
  <c r="G13" i="18"/>
  <c r="I12" i="18"/>
  <c r="G12" i="18"/>
  <c r="I11" i="18"/>
  <c r="G11" i="18"/>
  <c r="G10" i="18"/>
  <c r="H174" i="18" l="1"/>
  <c r="H228" i="18"/>
  <c r="H248" i="18"/>
  <c r="H15" i="18"/>
  <c r="H29" i="18"/>
  <c r="H120" i="18"/>
  <c r="H130" i="18"/>
  <c r="H46" i="18"/>
  <c r="H107" i="18"/>
  <c r="H209" i="18"/>
  <c r="H239" i="18"/>
  <c r="H47" i="18"/>
  <c r="H138" i="18"/>
  <c r="H59" i="18"/>
  <c r="H85" i="18"/>
  <c r="H21" i="18"/>
  <c r="H25" i="18"/>
  <c r="H52" i="18"/>
  <c r="H58" i="18"/>
  <c r="H238" i="18"/>
  <c r="H118" i="18"/>
  <c r="H32" i="18"/>
  <c r="H166" i="18"/>
  <c r="H63" i="18"/>
  <c r="H220" i="18"/>
  <c r="H224" i="18"/>
  <c r="H230" i="18"/>
  <c r="H251" i="18"/>
  <c r="H56" i="18"/>
  <c r="E55" i="18"/>
  <c r="H55" i="18" s="1"/>
  <c r="E81" i="18"/>
  <c r="H82" i="18"/>
  <c r="E147" i="18"/>
  <c r="H148" i="18"/>
  <c r="E72" i="18"/>
  <c r="H73" i="18"/>
  <c r="H95" i="18"/>
  <c r="E94" i="18"/>
  <c r="H143" i="18"/>
  <c r="E142" i="18"/>
  <c r="H142" i="18" s="1"/>
  <c r="H153" i="18"/>
  <c r="E162" i="18"/>
  <c r="H163" i="18"/>
  <c r="E206" i="18"/>
  <c r="H206" i="18" s="1"/>
  <c r="H207" i="18"/>
  <c r="E211" i="18"/>
  <c r="H211" i="18" s="1"/>
  <c r="H212" i="18"/>
  <c r="H90" i="18"/>
  <c r="E89" i="18"/>
  <c r="H89" i="18" s="1"/>
  <c r="E157" i="18"/>
  <c r="H157" i="18" s="1"/>
  <c r="H158" i="18"/>
  <c r="H198" i="18"/>
  <c r="E197" i="18"/>
  <c r="H203" i="18"/>
  <c r="E202" i="18"/>
  <c r="H245" i="18"/>
  <c r="E244" i="18"/>
  <c r="E38" i="18"/>
  <c r="H39" i="18"/>
  <c r="H135" i="18"/>
  <c r="E134" i="18"/>
  <c r="H134" i="18" s="1"/>
  <c r="H179" i="18"/>
  <c r="E178" i="18"/>
  <c r="H178" i="18" s="1"/>
  <c r="H191" i="18"/>
  <c r="E190" i="18"/>
  <c r="H218" i="18"/>
  <c r="H13" i="18"/>
  <c r="E12" i="18"/>
  <c r="H76" i="18"/>
  <c r="E75" i="18"/>
  <c r="H75" i="18" s="1"/>
  <c r="H102" i="18"/>
  <c r="E100" i="18"/>
  <c r="E101" i="18"/>
  <c r="H101" i="18" s="1"/>
  <c r="E113" i="18"/>
  <c r="H114" i="18"/>
  <c r="H186" i="18"/>
  <c r="E185" i="18"/>
  <c r="H127" i="18"/>
  <c r="E126" i="18"/>
  <c r="H171" i="18"/>
  <c r="E170" i="18"/>
  <c r="H170" i="18" s="1"/>
  <c r="E237" i="18"/>
  <c r="H14" i="18"/>
  <c r="E45" i="18"/>
  <c r="H77" i="18"/>
  <c r="H91" i="18"/>
  <c r="H96" i="18"/>
  <c r="H103" i="18"/>
  <c r="E117" i="18"/>
  <c r="H117" i="18" s="1"/>
  <c r="H199" i="18"/>
  <c r="H231" i="18"/>
  <c r="H252" i="18"/>
  <c r="H121" i="18"/>
  <c r="H128" i="18"/>
  <c r="H131" i="18"/>
  <c r="H136" i="18"/>
  <c r="H139" i="18"/>
  <c r="H144" i="18"/>
  <c r="H149" i="18"/>
  <c r="H154" i="18"/>
  <c r="H159" i="18"/>
  <c r="H164" i="18"/>
  <c r="H167" i="18"/>
  <c r="H172" i="18"/>
  <c r="H175" i="18"/>
  <c r="H180" i="18"/>
  <c r="H187" i="18"/>
  <c r="H192" i="18"/>
  <c r="H204" i="18"/>
  <c r="E24" i="18"/>
  <c r="E20" i="18"/>
  <c r="E51" i="18"/>
  <c r="E223" i="18"/>
  <c r="E227" i="18"/>
  <c r="E28" i="18"/>
  <c r="H28" i="18" s="1"/>
  <c r="H227" i="18" l="1"/>
  <c r="J227" i="18"/>
  <c r="H45" i="18"/>
  <c r="H100" i="18"/>
  <c r="E99" i="18"/>
  <c r="H99" i="18" s="1"/>
  <c r="E201" i="18"/>
  <c r="H201" i="18" s="1"/>
  <c r="H202" i="18"/>
  <c r="E93" i="18"/>
  <c r="H93" i="18" s="1"/>
  <c r="H94" i="18"/>
  <c r="E222" i="18"/>
  <c r="J223" i="18"/>
  <c r="H223" i="18"/>
  <c r="E184" i="18"/>
  <c r="H185" i="18"/>
  <c r="E161" i="18"/>
  <c r="H162" i="18"/>
  <c r="E79" i="18"/>
  <c r="H79" i="18" s="1"/>
  <c r="H81" i="18"/>
  <c r="E80" i="18"/>
  <c r="H80" i="18" s="1"/>
  <c r="H51" i="18"/>
  <c r="E50" i="18"/>
  <c r="H50" i="18" s="1"/>
  <c r="J237" i="18"/>
  <c r="H237" i="18"/>
  <c r="E236" i="18"/>
  <c r="E189" i="18"/>
  <c r="H189" i="18" s="1"/>
  <c r="H190" i="18"/>
  <c r="E196" i="18"/>
  <c r="I197" i="18"/>
  <c r="H197" i="18"/>
  <c r="E19" i="18"/>
  <c r="H20" i="18"/>
  <c r="E37" i="18"/>
  <c r="H37" i="18" s="1"/>
  <c r="H38" i="18"/>
  <c r="H72" i="18"/>
  <c r="E67" i="18"/>
  <c r="H67" i="18" s="1"/>
  <c r="H24" i="18"/>
  <c r="E23" i="18"/>
  <c r="E112" i="18"/>
  <c r="H113" i="18"/>
  <c r="H12" i="18"/>
  <c r="H244" i="18"/>
  <c r="E243" i="18"/>
  <c r="J244" i="18"/>
  <c r="E125" i="18"/>
  <c r="H125" i="18" s="1"/>
  <c r="H126" i="18"/>
  <c r="H147" i="18"/>
  <c r="J222" i="18" l="1"/>
  <c r="H222" i="18"/>
  <c r="E217" i="18"/>
  <c r="J196" i="18"/>
  <c r="H196" i="18"/>
  <c r="E195" i="18"/>
  <c r="H161" i="18"/>
  <c r="E152" i="18"/>
  <c r="E44" i="18"/>
  <c r="E111" i="18"/>
  <c r="H112" i="18"/>
  <c r="E242" i="18"/>
  <c r="J243" i="18"/>
  <c r="H243" i="18"/>
  <c r="H23" i="18"/>
  <c r="J23" i="18"/>
  <c r="H184" i="18"/>
  <c r="E183" i="18"/>
  <c r="E18" i="18"/>
  <c r="J19" i="18"/>
  <c r="H19" i="18"/>
  <c r="H236" i="18"/>
  <c r="J236" i="18"/>
  <c r="H111" i="18" l="1"/>
  <c r="E110" i="18"/>
  <c r="H110" i="18" s="1"/>
  <c r="H44" i="18"/>
  <c r="E43" i="18"/>
  <c r="E216" i="18"/>
  <c r="H217" i="18"/>
  <c r="H152" i="18"/>
  <c r="E146" i="18"/>
  <c r="H146" i="18" s="1"/>
  <c r="J18" i="18"/>
  <c r="H18" i="18"/>
  <c r="E11" i="18"/>
  <c r="E182" i="18"/>
  <c r="H182" i="18" s="1"/>
  <c r="H183" i="18"/>
  <c r="J242" i="18"/>
  <c r="E241" i="18"/>
  <c r="H242" i="18"/>
  <c r="J195" i="18"/>
  <c r="H195" i="18"/>
  <c r="E10" i="18" l="1"/>
  <c r="H11" i="18"/>
  <c r="I10" i="18"/>
  <c r="H216" i="18"/>
  <c r="E215" i="18"/>
  <c r="H43" i="18"/>
  <c r="J241" i="18"/>
  <c r="H241" i="18"/>
  <c r="E235" i="18"/>
  <c r="H215" i="18" l="1"/>
  <c r="J215" i="18"/>
  <c r="H235" i="18"/>
  <c r="J235" i="18"/>
  <c r="E42" i="18"/>
  <c r="H42" i="18" s="1"/>
  <c r="H10" i="18"/>
  <c r="I261" i="18" l="1"/>
  <c r="E261" i="18"/>
  <c r="E266" i="18" l="1"/>
  <c r="J265" i="18"/>
  <c r="H261" i="18"/>
  <c r="E264" i="18"/>
  <c r="F261" i="18"/>
  <c r="G263" i="18"/>
  <c r="J261" i="18"/>
  <c r="E51" i="5" l="1"/>
  <c r="D23" i="7" l="1"/>
  <c r="D14" i="7" l="1"/>
  <c r="E54" i="5"/>
  <c r="E53" i="5" s="1"/>
  <c r="E52" i="5" s="1"/>
  <c r="E197" i="10"/>
  <c r="E196" i="10" s="1"/>
  <c r="E195" i="10" s="1"/>
  <c r="E194" i="10" s="1"/>
  <c r="E193" i="10" s="1"/>
  <c r="D43" i="7" l="1"/>
  <c r="G144" i="10"/>
  <c r="G149" i="10"/>
  <c r="G171" i="10" l="1"/>
  <c r="H171" i="10" s="1"/>
  <c r="G174" i="10"/>
  <c r="H174" i="10" s="1"/>
  <c r="G188" i="10"/>
  <c r="G192" i="10"/>
  <c r="H192" i="10" s="1"/>
  <c r="H138" i="10"/>
  <c r="H144" i="10"/>
  <c r="H149" i="10"/>
  <c r="G89" i="10"/>
  <c r="G90" i="10"/>
  <c r="G91" i="10"/>
  <c r="H91" i="10" s="1"/>
  <c r="G92" i="10"/>
  <c r="G93" i="10"/>
  <c r="H93" i="10" s="1"/>
  <c r="G94" i="10"/>
  <c r="G95" i="10"/>
  <c r="G96" i="10"/>
  <c r="G97" i="10"/>
  <c r="H97" i="10" s="1"/>
  <c r="G98" i="10"/>
  <c r="G99" i="10"/>
  <c r="G100" i="10"/>
  <c r="H100" i="10" s="1"/>
  <c r="G101" i="10"/>
  <c r="G102" i="10"/>
  <c r="G103" i="10"/>
  <c r="H103" i="10" s="1"/>
  <c r="G104" i="10"/>
  <c r="G105" i="10"/>
  <c r="G106" i="10"/>
  <c r="H106" i="10" s="1"/>
  <c r="G107" i="10"/>
  <c r="G108" i="10"/>
  <c r="G109" i="10"/>
  <c r="H109" i="10" s="1"/>
  <c r="G110" i="10"/>
  <c r="G111" i="10"/>
  <c r="G112" i="10"/>
  <c r="G113" i="10"/>
  <c r="G114" i="10"/>
  <c r="H114" i="10" s="1"/>
  <c r="G115" i="10"/>
  <c r="G116" i="10"/>
  <c r="G117" i="10"/>
  <c r="G118" i="10"/>
  <c r="H118" i="10" s="1"/>
  <c r="G119" i="10"/>
  <c r="G120" i="10"/>
  <c r="G121" i="10"/>
  <c r="G122" i="10"/>
  <c r="H122" i="10" s="1"/>
  <c r="G123" i="10"/>
  <c r="G124" i="10"/>
  <c r="G125" i="10"/>
  <c r="G126" i="10"/>
  <c r="H126" i="10" s="1"/>
  <c r="G127" i="10"/>
  <c r="G128" i="10"/>
  <c r="G129" i="10"/>
  <c r="H129" i="10" s="1"/>
  <c r="G130" i="10"/>
  <c r="G131" i="10"/>
  <c r="G132" i="10"/>
  <c r="H132" i="10" s="1"/>
  <c r="G133" i="10"/>
  <c r="G134" i="10"/>
  <c r="G135" i="10"/>
  <c r="H135" i="10" s="1"/>
  <c r="G136" i="10"/>
  <c r="G137" i="10"/>
  <c r="G85" i="10"/>
  <c r="G86" i="10"/>
  <c r="G87" i="10"/>
  <c r="G88" i="10"/>
  <c r="G59" i="10"/>
  <c r="G60" i="10"/>
  <c r="G61" i="10"/>
  <c r="H61" i="10" s="1"/>
  <c r="G62" i="10"/>
  <c r="G63" i="10"/>
  <c r="G64" i="10"/>
  <c r="H64" i="10" s="1"/>
  <c r="G65" i="10"/>
  <c r="G66" i="10"/>
  <c r="G67" i="10"/>
  <c r="H67" i="10" s="1"/>
  <c r="G72" i="10"/>
  <c r="G73" i="10"/>
  <c r="G74" i="10"/>
  <c r="G75" i="10"/>
  <c r="G76" i="10"/>
  <c r="H76" i="10" s="1"/>
  <c r="G77" i="10"/>
  <c r="G78" i="10"/>
  <c r="G79" i="10"/>
  <c r="G80" i="10"/>
  <c r="G81" i="10"/>
  <c r="G82" i="10"/>
  <c r="H82" i="10" s="1"/>
  <c r="G83" i="10"/>
  <c r="G84" i="10"/>
  <c r="H84" i="10" s="1"/>
  <c r="H156" i="5"/>
  <c r="I156" i="5" s="1"/>
  <c r="I29" i="7"/>
  <c r="I27" i="7"/>
  <c r="I26" i="7"/>
  <c r="I25" i="7"/>
  <c r="I24" i="7"/>
  <c r="I23" i="7" s="1"/>
  <c r="I21" i="7"/>
  <c r="I17" i="7"/>
  <c r="H89" i="10" l="1"/>
  <c r="H188" i="10"/>
  <c r="G153" i="10" l="1"/>
  <c r="G154" i="10"/>
  <c r="H154" i="10" s="1"/>
  <c r="G157" i="10"/>
  <c r="G161" i="10"/>
  <c r="G162" i="10"/>
  <c r="H162" i="10" s="1"/>
  <c r="G165" i="10"/>
  <c r="H165" i="10" s="1"/>
  <c r="G53" i="10"/>
  <c r="G54" i="10"/>
  <c r="G55" i="10"/>
  <c r="G56" i="10"/>
  <c r="H56" i="10" s="1"/>
  <c r="G57" i="10"/>
  <c r="G58" i="10"/>
  <c r="H161" i="5"/>
  <c r="H165" i="5"/>
  <c r="I165" i="5" s="1"/>
  <c r="H169" i="5"/>
  <c r="H172" i="5"/>
  <c r="H66" i="5"/>
  <c r="H69" i="5"/>
  <c r="H72" i="5"/>
  <c r="H80" i="5"/>
  <c r="H86" i="5"/>
  <c r="H88" i="5"/>
  <c r="G36" i="10"/>
  <c r="G37" i="10"/>
  <c r="G38" i="10"/>
  <c r="H38" i="10" s="1"/>
  <c r="G41" i="10"/>
  <c r="H41" i="10" s="1"/>
  <c r="G42" i="10"/>
  <c r="G43" i="10"/>
  <c r="H43" i="10" s="1"/>
  <c r="G44" i="10"/>
  <c r="G45" i="10"/>
  <c r="H45" i="10" s="1"/>
  <c r="G17" i="10"/>
  <c r="H17" i="10" s="1"/>
  <c r="G25" i="10"/>
  <c r="G26" i="10"/>
  <c r="G47" i="10"/>
  <c r="H47" i="10" s="1"/>
  <c r="G48" i="10"/>
  <c r="G49" i="10"/>
  <c r="G50" i="10"/>
  <c r="H50" i="10" s="1"/>
  <c r="G51" i="10"/>
  <c r="G52" i="10"/>
  <c r="H52" i="10" s="1"/>
  <c r="G46" i="10"/>
  <c r="G190" i="10"/>
  <c r="H190" i="10" s="1"/>
  <c r="G148" i="10"/>
  <c r="G28" i="10"/>
  <c r="H28" i="10" s="1"/>
  <c r="G163" i="10" l="1"/>
  <c r="G178" i="10"/>
  <c r="H178" i="10" s="1"/>
  <c r="G147" i="10"/>
  <c r="G189" i="10"/>
  <c r="G32" i="10"/>
  <c r="H32" i="10" s="1"/>
  <c r="G24" i="10"/>
  <c r="H24" i="10" s="1"/>
  <c r="G164" i="10"/>
  <c r="G160" i="10"/>
  <c r="G176" i="10"/>
  <c r="H176" i="10" s="1"/>
  <c r="G186" i="10"/>
  <c r="G187" i="10"/>
  <c r="G21" i="10"/>
  <c r="H21" i="10" s="1"/>
  <c r="G143" i="10"/>
  <c r="G182" i="10"/>
  <c r="G183" i="10"/>
  <c r="H183" i="10" s="1"/>
  <c r="G191" i="10"/>
  <c r="G173" i="10"/>
  <c r="G170" i="10"/>
  <c r="G158" i="10"/>
  <c r="H158" i="10" s="1"/>
  <c r="G39" i="10"/>
  <c r="G40" i="10"/>
  <c r="G16" i="10"/>
  <c r="G20" i="10"/>
  <c r="G31" i="10"/>
  <c r="G35" i="10"/>
  <c r="G142" i="10"/>
  <c r="G152" i="10"/>
  <c r="G169" i="10"/>
  <c r="G23" i="10"/>
  <c r="H26" i="10"/>
  <c r="I35" i="7" l="1"/>
  <c r="G156" i="10"/>
  <c r="G146" i="10"/>
  <c r="I36" i="7"/>
  <c r="G159" i="10"/>
  <c r="G145" i="10"/>
  <c r="I32" i="7"/>
  <c r="G27" i="10"/>
  <c r="G175" i="10"/>
  <c r="G185" i="10"/>
  <c r="G181" i="10"/>
  <c r="G177" i="10"/>
  <c r="G30" i="10"/>
  <c r="G141" i="10"/>
  <c r="G19" i="10"/>
  <c r="G34" i="10"/>
  <c r="G15" i="10"/>
  <c r="G180" i="10" l="1"/>
  <c r="I40" i="7"/>
  <c r="G172" i="10"/>
  <c r="G22" i="10"/>
  <c r="I34" i="7"/>
  <c r="G151" i="10"/>
  <c r="G155" i="10"/>
  <c r="G168" i="10"/>
  <c r="G179" i="10" l="1"/>
  <c r="I39" i="7"/>
  <c r="I20" i="7"/>
  <c r="G29" i="10"/>
  <c r="I33" i="7"/>
  <c r="G150" i="10"/>
  <c r="G140" i="10"/>
  <c r="I31" i="7"/>
  <c r="I16" i="7"/>
  <c r="G18" i="10"/>
  <c r="I15" i="7"/>
  <c r="G14" i="10"/>
  <c r="I41" i="7"/>
  <c r="G184" i="10"/>
  <c r="H93" i="5"/>
  <c r="I93" i="5" s="1"/>
  <c r="H95" i="5"/>
  <c r="I95" i="5" s="1"/>
  <c r="H97" i="5"/>
  <c r="I97" i="5" s="1"/>
  <c r="H21" i="5"/>
  <c r="I21" i="5" s="1"/>
  <c r="H20" i="5"/>
  <c r="H26" i="5"/>
  <c r="I26" i="5" s="1"/>
  <c r="H29" i="5"/>
  <c r="H31" i="5"/>
  <c r="H33" i="5"/>
  <c r="H59" i="5"/>
  <c r="H37" i="5"/>
  <c r="H40" i="5"/>
  <c r="H42" i="5"/>
  <c r="H44" i="5"/>
  <c r="H46" i="5"/>
  <c r="H49" i="5"/>
  <c r="H51" i="5"/>
  <c r="E45" i="5"/>
  <c r="E71" i="5"/>
  <c r="E70" i="5" s="1"/>
  <c r="I72" i="5"/>
  <c r="E46" i="10"/>
  <c r="H45" i="5" l="1"/>
  <c r="H46" i="10"/>
  <c r="G139" i="10"/>
  <c r="I30" i="7"/>
  <c r="G13" i="10"/>
  <c r="G167" i="10"/>
  <c r="I38" i="7"/>
  <c r="G12" i="10"/>
  <c r="E66" i="10"/>
  <c r="H66" i="10" l="1"/>
  <c r="H71" i="5"/>
  <c r="I71" i="5" s="1"/>
  <c r="G33" i="10"/>
  <c r="G166" i="10"/>
  <c r="I37" i="7"/>
  <c r="E65" i="10"/>
  <c r="E128" i="5"/>
  <c r="E127" i="5" s="1"/>
  <c r="E126" i="5" s="1"/>
  <c r="H65" i="10" l="1"/>
  <c r="H70" i="5"/>
  <c r="I70" i="5" s="1"/>
  <c r="I42" i="7"/>
  <c r="G199" i="10"/>
  <c r="E124" i="5"/>
  <c r="E123" i="5" s="1"/>
  <c r="E117" i="10"/>
  <c r="D21" i="7"/>
  <c r="I14" i="7"/>
  <c r="E116" i="10" l="1"/>
  <c r="H116" i="10" s="1"/>
  <c r="H117" i="10"/>
  <c r="E157" i="10"/>
  <c r="H157" i="10" s="1"/>
  <c r="E148" i="10"/>
  <c r="E92" i="10"/>
  <c r="E88" i="10"/>
  <c r="H88" i="10" s="1"/>
  <c r="D27" i="7"/>
  <c r="D30" i="7"/>
  <c r="D33" i="7"/>
  <c r="E164" i="5"/>
  <c r="E163" i="5" s="1"/>
  <c r="E162" i="5" s="1"/>
  <c r="H96" i="5" l="1"/>
  <c r="H92" i="10"/>
  <c r="E147" i="10"/>
  <c r="H155" i="5"/>
  <c r="H148" i="10"/>
  <c r="H94" i="5"/>
  <c r="H90" i="10"/>
  <c r="E156" i="10"/>
  <c r="H156" i="10" s="1"/>
  <c r="H164" i="5"/>
  <c r="I164" i="5" s="1"/>
  <c r="E87" i="10"/>
  <c r="H92" i="5"/>
  <c r="E20" i="10"/>
  <c r="H20" i="10" s="1"/>
  <c r="H91" i="5" l="1"/>
  <c r="H87" i="10"/>
  <c r="E146" i="10"/>
  <c r="H154" i="5"/>
  <c r="H147" i="10"/>
  <c r="E155" i="10"/>
  <c r="H155" i="10" s="1"/>
  <c r="H163" i="5"/>
  <c r="I163" i="5" s="1"/>
  <c r="H25" i="5"/>
  <c r="H133" i="5"/>
  <c r="I133" i="5" s="1"/>
  <c r="H136" i="5"/>
  <c r="I136" i="5" s="1"/>
  <c r="H151" i="5"/>
  <c r="I151" i="5" s="1"/>
  <c r="H181" i="5"/>
  <c r="I181" i="5" s="1"/>
  <c r="E198" i="5"/>
  <c r="H190" i="5"/>
  <c r="I190" i="5" s="1"/>
  <c r="H195" i="5"/>
  <c r="I195" i="5" s="1"/>
  <c r="H197" i="5"/>
  <c r="I197" i="5" s="1"/>
  <c r="H199" i="5"/>
  <c r="I199" i="5" s="1"/>
  <c r="H183" i="5"/>
  <c r="I183" i="5" s="1"/>
  <c r="E184" i="5"/>
  <c r="I161" i="5"/>
  <c r="I169" i="5"/>
  <c r="I172" i="5"/>
  <c r="H121" i="5"/>
  <c r="I121" i="5" s="1"/>
  <c r="H129" i="5"/>
  <c r="I129" i="5" s="1"/>
  <c r="H143" i="5"/>
  <c r="H101" i="5"/>
  <c r="I101" i="5" s="1"/>
  <c r="H107" i="5"/>
  <c r="I107" i="5" s="1"/>
  <c r="H110" i="5"/>
  <c r="I110" i="5" s="1"/>
  <c r="H113" i="5"/>
  <c r="I113" i="5" s="1"/>
  <c r="I88" i="5"/>
  <c r="I86" i="5"/>
  <c r="I80" i="5"/>
  <c r="I69" i="5"/>
  <c r="I66" i="5"/>
  <c r="I59" i="5"/>
  <c r="I49" i="5"/>
  <c r="I51" i="5"/>
  <c r="E43" i="5"/>
  <c r="I37" i="5"/>
  <c r="E145" i="10" l="1"/>
  <c r="H153" i="5"/>
  <c r="H146" i="10"/>
  <c r="G35" i="7"/>
  <c r="H162" i="5"/>
  <c r="I162" i="5" s="1"/>
  <c r="I184" i="5"/>
  <c r="I33" i="5"/>
  <c r="E191" i="10"/>
  <c r="H191" i="10" s="1"/>
  <c r="E189" i="10"/>
  <c r="E187" i="10"/>
  <c r="E182" i="10"/>
  <c r="H182" i="10" s="1"/>
  <c r="E177" i="10"/>
  <c r="E173" i="10"/>
  <c r="E170" i="10"/>
  <c r="E164" i="10"/>
  <c r="E161" i="10"/>
  <c r="E153" i="10"/>
  <c r="E143" i="10"/>
  <c r="E137" i="10"/>
  <c r="E134" i="10"/>
  <c r="E131" i="10"/>
  <c r="E128" i="10"/>
  <c r="E125" i="10"/>
  <c r="E121" i="10"/>
  <c r="E113" i="10"/>
  <c r="H116" i="5"/>
  <c r="E105" i="10"/>
  <c r="E102" i="10"/>
  <c r="E99" i="10"/>
  <c r="E96" i="10"/>
  <c r="E83" i="10"/>
  <c r="E81" i="10"/>
  <c r="E75" i="10"/>
  <c r="F64" i="10"/>
  <c r="F63" i="10" s="1"/>
  <c r="E63" i="10"/>
  <c r="F61" i="10"/>
  <c r="F60" i="10" s="1"/>
  <c r="F59" i="10" s="1"/>
  <c r="F58" i="10" s="1"/>
  <c r="F57" i="10" s="1"/>
  <c r="E60" i="10"/>
  <c r="E55" i="10"/>
  <c r="H55" i="10" s="1"/>
  <c r="E51" i="10"/>
  <c r="E49" i="10"/>
  <c r="H49" i="10" s="1"/>
  <c r="E44" i="10"/>
  <c r="E42" i="10"/>
  <c r="E40" i="10"/>
  <c r="H40" i="10" s="1"/>
  <c r="E37" i="10"/>
  <c r="E31" i="10"/>
  <c r="E27" i="10"/>
  <c r="E25" i="10"/>
  <c r="E23" i="10"/>
  <c r="E19" i="10"/>
  <c r="H19" i="10" s="1"/>
  <c r="E16" i="10"/>
  <c r="H16" i="10" s="1"/>
  <c r="H36" i="5" l="1"/>
  <c r="H37" i="10"/>
  <c r="H30" i="5"/>
  <c r="H25" i="10"/>
  <c r="H83" i="10"/>
  <c r="H87" i="5"/>
  <c r="H132" i="5"/>
  <c r="H125" i="10"/>
  <c r="H171" i="5"/>
  <c r="H164" i="10"/>
  <c r="H32" i="5"/>
  <c r="H27" i="10"/>
  <c r="E127" i="10"/>
  <c r="H127" i="10" s="1"/>
  <c r="H128" i="10"/>
  <c r="H150" i="5"/>
  <c r="H143" i="10"/>
  <c r="H178" i="5"/>
  <c r="I178" i="5" s="1"/>
  <c r="H170" i="10"/>
  <c r="H63" i="10"/>
  <c r="H68" i="5"/>
  <c r="E104" i="10"/>
  <c r="H104" i="10" s="1"/>
  <c r="H105" i="10"/>
  <c r="H145" i="5"/>
  <c r="I145" i="5" s="1"/>
  <c r="H137" i="10"/>
  <c r="H185" i="5"/>
  <c r="I185" i="5" s="1"/>
  <c r="H177" i="10"/>
  <c r="H100" i="5"/>
  <c r="H96" i="10"/>
  <c r="H63" i="5"/>
  <c r="I63" i="5" s="1"/>
  <c r="H31" i="10"/>
  <c r="H43" i="5"/>
  <c r="H44" i="10"/>
  <c r="H75" i="10"/>
  <c r="H79" i="5"/>
  <c r="H106" i="5"/>
  <c r="H99" i="10"/>
  <c r="H120" i="5"/>
  <c r="H113" i="10"/>
  <c r="H139" i="5"/>
  <c r="I139" i="5" s="1"/>
  <c r="H131" i="10"/>
  <c r="H160" i="5"/>
  <c r="H153" i="10"/>
  <c r="H180" i="5"/>
  <c r="H173" i="10"/>
  <c r="H194" i="5"/>
  <c r="H187" i="10"/>
  <c r="H28" i="5"/>
  <c r="H23" i="10"/>
  <c r="H81" i="10"/>
  <c r="H85" i="5"/>
  <c r="H109" i="5"/>
  <c r="H102" i="10"/>
  <c r="E120" i="10"/>
  <c r="H127" i="5" s="1"/>
  <c r="H121" i="10"/>
  <c r="E133" i="10"/>
  <c r="H133" i="10" s="1"/>
  <c r="H134" i="10"/>
  <c r="H168" i="5"/>
  <c r="H161" i="10"/>
  <c r="H182" i="5"/>
  <c r="I182" i="5" s="1"/>
  <c r="H175" i="10"/>
  <c r="H196" i="5"/>
  <c r="H189" i="10"/>
  <c r="G32" i="7"/>
  <c r="H152" i="5"/>
  <c r="H145" i="10"/>
  <c r="H60" i="10"/>
  <c r="H65" i="5"/>
  <c r="H35" i="7"/>
  <c r="J35" i="7"/>
  <c r="H41" i="5"/>
  <c r="H42" i="10"/>
  <c r="H50" i="5"/>
  <c r="H51" i="10"/>
  <c r="H48" i="5"/>
  <c r="H58" i="5"/>
  <c r="H19" i="5"/>
  <c r="H24" i="5"/>
  <c r="H39" i="5"/>
  <c r="E39" i="10"/>
  <c r="E54" i="10"/>
  <c r="H54" i="10" s="1"/>
  <c r="E124" i="10"/>
  <c r="E98" i="10"/>
  <c r="E136" i="10"/>
  <c r="E59" i="10"/>
  <c r="E163" i="10"/>
  <c r="E130" i="10"/>
  <c r="E95" i="10"/>
  <c r="E101" i="10"/>
  <c r="E160" i="10"/>
  <c r="H103" i="5"/>
  <c r="H135" i="5"/>
  <c r="H104" i="5"/>
  <c r="H128" i="5"/>
  <c r="H142" i="5"/>
  <c r="I142" i="5" s="1"/>
  <c r="H189" i="5"/>
  <c r="H198" i="5"/>
  <c r="I198" i="5" s="1"/>
  <c r="E48" i="10"/>
  <c r="H112" i="5"/>
  <c r="E80" i="10"/>
  <c r="E15" i="10"/>
  <c r="H15" i="10" s="1"/>
  <c r="E22" i="10"/>
  <c r="H22" i="10" s="1"/>
  <c r="E30" i="10"/>
  <c r="E36" i="10"/>
  <c r="H36" i="10" s="1"/>
  <c r="E62" i="10"/>
  <c r="E74" i="10"/>
  <c r="E108" i="10"/>
  <c r="E112" i="10"/>
  <c r="E142" i="10"/>
  <c r="E152" i="10"/>
  <c r="K155" i="10" s="1"/>
  <c r="E169" i="10"/>
  <c r="H169" i="10" s="1"/>
  <c r="E172" i="10"/>
  <c r="H172" i="10" s="1"/>
  <c r="E181" i="10"/>
  <c r="E186" i="10"/>
  <c r="E57" i="10" l="1"/>
  <c r="H111" i="5"/>
  <c r="H134" i="5"/>
  <c r="H141" i="5"/>
  <c r="H149" i="5"/>
  <c r="H142" i="10"/>
  <c r="H99" i="5"/>
  <c r="H95" i="10"/>
  <c r="H144" i="5"/>
  <c r="H136" i="10"/>
  <c r="H32" i="7"/>
  <c r="J32" i="7"/>
  <c r="H188" i="5"/>
  <c r="H181" i="10"/>
  <c r="H62" i="10"/>
  <c r="H67" i="5"/>
  <c r="H119" i="5"/>
  <c r="H112" i="10"/>
  <c r="H80" i="10"/>
  <c r="H84" i="5"/>
  <c r="H115" i="5"/>
  <c r="H108" i="10"/>
  <c r="H62" i="5"/>
  <c r="H30" i="10"/>
  <c r="H138" i="5"/>
  <c r="H130" i="10"/>
  <c r="H105" i="5"/>
  <c r="H98" i="10"/>
  <c r="H108" i="5"/>
  <c r="H101" i="10"/>
  <c r="H193" i="5"/>
  <c r="H186" i="10"/>
  <c r="H159" i="5"/>
  <c r="H152" i="10"/>
  <c r="H74" i="10"/>
  <c r="H78" i="5"/>
  <c r="H167" i="5"/>
  <c r="H160" i="10"/>
  <c r="H170" i="5"/>
  <c r="H163" i="10"/>
  <c r="H131" i="5"/>
  <c r="H124" i="10"/>
  <c r="E119" i="10"/>
  <c r="H119" i="10" s="1"/>
  <c r="H120" i="10"/>
  <c r="H59" i="10"/>
  <c r="H64" i="5"/>
  <c r="H38" i="5"/>
  <c r="H39" i="10"/>
  <c r="H47" i="5"/>
  <c r="H48" i="10"/>
  <c r="H27" i="5"/>
  <c r="H18" i="5"/>
  <c r="H35" i="5"/>
  <c r="H57" i="5"/>
  <c r="E35" i="10"/>
  <c r="E53" i="10"/>
  <c r="H53" i="10" s="1"/>
  <c r="E123" i="10"/>
  <c r="E58" i="10"/>
  <c r="H58" i="10" s="1"/>
  <c r="E151" i="10"/>
  <c r="H151" i="10" s="1"/>
  <c r="E159" i="10"/>
  <c r="H176" i="5"/>
  <c r="H177" i="5"/>
  <c r="H102" i="5"/>
  <c r="H179" i="5"/>
  <c r="E79" i="10"/>
  <c r="E78" i="10"/>
  <c r="E141" i="10"/>
  <c r="E180" i="10"/>
  <c r="H180" i="10" s="1"/>
  <c r="E168" i="10"/>
  <c r="H168" i="10" s="1"/>
  <c r="E111" i="10"/>
  <c r="E107" i="10"/>
  <c r="E73" i="10"/>
  <c r="E29" i="10"/>
  <c r="H29" i="10" s="1"/>
  <c r="E14" i="10"/>
  <c r="H14" i="10" s="1"/>
  <c r="E185" i="10"/>
  <c r="E18" i="10"/>
  <c r="H35" i="10" l="1"/>
  <c r="E34" i="10"/>
  <c r="H114" i="5"/>
  <c r="H107" i="10"/>
  <c r="G28" i="7"/>
  <c r="J28" i="7" s="1"/>
  <c r="H111" i="10"/>
  <c r="H78" i="10"/>
  <c r="H82" i="5"/>
  <c r="H192" i="5"/>
  <c r="H185" i="10"/>
  <c r="H148" i="5"/>
  <c r="H141" i="10"/>
  <c r="H79" i="10"/>
  <c r="H83" i="5"/>
  <c r="H130" i="5"/>
  <c r="H123" i="10"/>
  <c r="H23" i="5"/>
  <c r="H18" i="10"/>
  <c r="H73" i="10"/>
  <c r="H77" i="5"/>
  <c r="G36" i="7"/>
  <c r="H36" i="7" s="1"/>
  <c r="H166" i="5"/>
  <c r="H159" i="10"/>
  <c r="H57" i="10"/>
  <c r="G20" i="7"/>
  <c r="G34" i="7"/>
  <c r="H158" i="5"/>
  <c r="E94" i="10"/>
  <c r="H94" i="10" s="1"/>
  <c r="G19" i="7"/>
  <c r="H56" i="5"/>
  <c r="E13" i="10"/>
  <c r="H13" i="10" s="1"/>
  <c r="G22" i="7"/>
  <c r="G16" i="7"/>
  <c r="G24" i="7"/>
  <c r="H34" i="5"/>
  <c r="G17" i="7"/>
  <c r="H61" i="5"/>
  <c r="E115" i="10"/>
  <c r="H187" i="5"/>
  <c r="G40" i="7"/>
  <c r="E150" i="10"/>
  <c r="H150" i="10" s="1"/>
  <c r="H118" i="5"/>
  <c r="E77" i="10"/>
  <c r="H34" i="10"/>
  <c r="E184" i="10"/>
  <c r="E72" i="10"/>
  <c r="E167" i="10"/>
  <c r="H167" i="10" s="1"/>
  <c r="E140" i="10"/>
  <c r="H28" i="7" l="1"/>
  <c r="J36" i="7"/>
  <c r="H122" i="5"/>
  <c r="H115" i="10"/>
  <c r="G41" i="7"/>
  <c r="J41" i="7" s="1"/>
  <c r="H184" i="10"/>
  <c r="H72" i="10"/>
  <c r="H76" i="5"/>
  <c r="G31" i="7"/>
  <c r="H31" i="7" s="1"/>
  <c r="H140" i="10"/>
  <c r="H77" i="10"/>
  <c r="H81" i="5"/>
  <c r="H24" i="7"/>
  <c r="J24" i="7"/>
  <c r="H34" i="7"/>
  <c r="J34" i="7"/>
  <c r="H16" i="7"/>
  <c r="J16" i="7"/>
  <c r="H20" i="7"/>
  <c r="J20" i="7"/>
  <c r="J19" i="7"/>
  <c r="H19" i="7"/>
  <c r="H40" i="7"/>
  <c r="J40" i="7"/>
  <c r="J17" i="7"/>
  <c r="H17" i="7"/>
  <c r="H22" i="7"/>
  <c r="J22" i="7"/>
  <c r="G33" i="7"/>
  <c r="H157" i="5"/>
  <c r="E110" i="10"/>
  <c r="G23" i="7"/>
  <c r="E179" i="10"/>
  <c r="G21" i="7"/>
  <c r="E12" i="10"/>
  <c r="G29" i="7"/>
  <c r="H175" i="5"/>
  <c r="G38" i="7"/>
  <c r="H38" i="7" s="1"/>
  <c r="H147" i="5"/>
  <c r="E139" i="10"/>
  <c r="H98" i="5"/>
  <c r="E86" i="10"/>
  <c r="H191" i="5"/>
  <c r="E166" i="10"/>
  <c r="H186" i="5" l="1"/>
  <c r="J186" i="5"/>
  <c r="H41" i="7"/>
  <c r="H12" i="10"/>
  <c r="J31" i="7"/>
  <c r="G27" i="7"/>
  <c r="J27" i="7" s="1"/>
  <c r="H110" i="10"/>
  <c r="H90" i="5"/>
  <c r="H86" i="10"/>
  <c r="G37" i="7"/>
  <c r="J37" i="7" s="1"/>
  <c r="H166" i="10"/>
  <c r="G39" i="7"/>
  <c r="H179" i="10"/>
  <c r="G30" i="7"/>
  <c r="H30" i="7" s="1"/>
  <c r="H139" i="10"/>
  <c r="H33" i="7"/>
  <c r="J33" i="7"/>
  <c r="H29" i="7"/>
  <c r="J29" i="7"/>
  <c r="J23" i="7"/>
  <c r="H21" i="7"/>
  <c r="J21" i="7"/>
  <c r="J38" i="7"/>
  <c r="E85" i="10"/>
  <c r="G26" i="7"/>
  <c r="H146" i="5"/>
  <c r="H117" i="5"/>
  <c r="H173" i="5"/>
  <c r="H174" i="5"/>
  <c r="H85" i="10" l="1"/>
  <c r="D26" i="7"/>
  <c r="D25" i="7" s="1"/>
  <c r="J30" i="7"/>
  <c r="H27" i="7"/>
  <c r="J39" i="7"/>
  <c r="J26" i="7"/>
  <c r="G25" i="7"/>
  <c r="H89" i="5"/>
  <c r="E33" i="10"/>
  <c r="E199" i="10" s="1"/>
  <c r="H26" i="7" l="1"/>
  <c r="H33" i="10"/>
  <c r="H25" i="7"/>
  <c r="J25" i="7"/>
  <c r="H199" i="10" l="1"/>
  <c r="H200" i="5"/>
  <c r="F199" i="10"/>
  <c r="G42" i="7"/>
  <c r="I116" i="5"/>
  <c r="I44" i="5"/>
  <c r="I42" i="5"/>
  <c r="J42" i="7" l="1"/>
  <c r="I31" i="5"/>
  <c r="E68" i="5" l="1"/>
  <c r="E65" i="5"/>
  <c r="E67" i="5" l="1"/>
  <c r="I67" i="5" s="1"/>
  <c r="I68" i="5"/>
  <c r="E64" i="5"/>
  <c r="I65" i="5"/>
  <c r="D39" i="7"/>
  <c r="H39" i="7" s="1"/>
  <c r="D37" i="7"/>
  <c r="H37" i="7" s="1"/>
  <c r="E26" i="7"/>
  <c r="F26" i="7" s="1"/>
  <c r="H23" i="7"/>
  <c r="E14" i="7"/>
  <c r="F200" i="5"/>
  <c r="E196" i="5"/>
  <c r="E189" i="5"/>
  <c r="E180" i="5"/>
  <c r="E177" i="5"/>
  <c r="E171" i="5"/>
  <c r="E168" i="5"/>
  <c r="E160" i="5"/>
  <c r="E150" i="5"/>
  <c r="E144" i="5"/>
  <c r="E141" i="5"/>
  <c r="E138" i="5"/>
  <c r="E135" i="5"/>
  <c r="E132" i="5"/>
  <c r="E155" i="5"/>
  <c r="I155" i="5" s="1"/>
  <c r="E120" i="5"/>
  <c r="E96" i="5"/>
  <c r="I96" i="5" s="1"/>
  <c r="E94" i="5"/>
  <c r="I94" i="5" s="1"/>
  <c r="E92" i="5"/>
  <c r="I92" i="5" s="1"/>
  <c r="E115" i="5"/>
  <c r="I115" i="5" s="1"/>
  <c r="E112" i="5"/>
  <c r="I112" i="5" s="1"/>
  <c r="E109" i="5"/>
  <c r="I109" i="5" s="1"/>
  <c r="E106" i="5"/>
  <c r="E104" i="5"/>
  <c r="I104" i="5" s="1"/>
  <c r="E100" i="5"/>
  <c r="I100" i="5" s="1"/>
  <c r="E87" i="5"/>
  <c r="I87" i="5" s="1"/>
  <c r="E85" i="5"/>
  <c r="I85" i="5" s="1"/>
  <c r="E79" i="5"/>
  <c r="E62" i="5"/>
  <c r="E58" i="5"/>
  <c r="E50" i="5"/>
  <c r="I50" i="5" s="1"/>
  <c r="E48" i="5"/>
  <c r="I48" i="5" s="1"/>
  <c r="I43" i="5"/>
  <c r="F42" i="5"/>
  <c r="F41" i="5" s="1"/>
  <c r="E41" i="5"/>
  <c r="E36" i="5"/>
  <c r="F34" i="5"/>
  <c r="E32" i="5"/>
  <c r="I32" i="5" s="1"/>
  <c r="E30" i="5"/>
  <c r="I30" i="5" s="1"/>
  <c r="F27" i="5"/>
  <c r="E25" i="5"/>
  <c r="F22" i="5"/>
  <c r="E20" i="5"/>
  <c r="F17" i="5"/>
  <c r="I106" i="5" l="1"/>
  <c r="E105" i="5"/>
  <c r="E24" i="5"/>
  <c r="I25" i="5"/>
  <c r="E19" i="5"/>
  <c r="I20" i="5"/>
  <c r="E91" i="5"/>
  <c r="D42" i="7"/>
  <c r="I194" i="5"/>
  <c r="I196" i="5"/>
  <c r="I180" i="5"/>
  <c r="I189" i="5"/>
  <c r="E57" i="5"/>
  <c r="I58" i="5"/>
  <c r="E78" i="5"/>
  <c r="I79" i="5"/>
  <c r="I45" i="5"/>
  <c r="I46" i="5"/>
  <c r="E61" i="5"/>
  <c r="E60" i="5" s="1"/>
  <c r="I62" i="5"/>
  <c r="E35" i="5"/>
  <c r="I35" i="5" s="1"/>
  <c r="I36" i="5"/>
  <c r="E176" i="5"/>
  <c r="I177" i="5"/>
  <c r="E167" i="5"/>
  <c r="I167" i="5" s="1"/>
  <c r="I168" i="5"/>
  <c r="E170" i="5"/>
  <c r="I170" i="5" s="1"/>
  <c r="I171" i="5"/>
  <c r="E159" i="5"/>
  <c r="I160" i="5"/>
  <c r="E149" i="5"/>
  <c r="I150" i="5"/>
  <c r="E131" i="5"/>
  <c r="I131" i="5" s="1"/>
  <c r="I132" i="5"/>
  <c r="E134" i="5"/>
  <c r="I134" i="5" s="1"/>
  <c r="I135" i="5"/>
  <c r="E137" i="5"/>
  <c r="I137" i="5" s="1"/>
  <c r="I138" i="5"/>
  <c r="E140" i="5"/>
  <c r="I140" i="5" s="1"/>
  <c r="I141" i="5"/>
  <c r="E143" i="5"/>
  <c r="I144" i="5"/>
  <c r="I64" i="5"/>
  <c r="I128" i="5"/>
  <c r="E154" i="5"/>
  <c r="I154" i="5" s="1"/>
  <c r="E119" i="5"/>
  <c r="I119" i="5" s="1"/>
  <c r="I120" i="5"/>
  <c r="E108" i="5"/>
  <c r="I108" i="5" s="1"/>
  <c r="E103" i="5"/>
  <c r="I103" i="5" s="1"/>
  <c r="E114" i="5"/>
  <c r="I114" i="5" s="1"/>
  <c r="E193" i="5"/>
  <c r="E188" i="5"/>
  <c r="E179" i="5"/>
  <c r="E111" i="5"/>
  <c r="I111" i="5" s="1"/>
  <c r="I105" i="5"/>
  <c r="E99" i="5"/>
  <c r="I41" i="5"/>
  <c r="I28" i="5"/>
  <c r="I29" i="5"/>
  <c r="G42" i="5"/>
  <c r="E47" i="5"/>
  <c r="I47" i="5" s="1"/>
  <c r="E84" i="5"/>
  <c r="I84" i="5" s="1"/>
  <c r="I40" i="5"/>
  <c r="F14" i="7"/>
  <c r="E39" i="5"/>
  <c r="G41" i="5"/>
  <c r="M200" i="5" l="1"/>
  <c r="C17" i="19"/>
  <c r="C16" i="19" s="1"/>
  <c r="C15" i="19" s="1"/>
  <c r="C14" i="19" s="1"/>
  <c r="C9" i="19" s="1"/>
  <c r="C8" i="19" s="1"/>
  <c r="C18" i="19" s="1"/>
  <c r="D46" i="7"/>
  <c r="H42" i="7"/>
  <c r="D44" i="7"/>
  <c r="I24" i="5"/>
  <c r="I99" i="5"/>
  <c r="E98" i="5"/>
  <c r="I91" i="5"/>
  <c r="E18" i="5"/>
  <c r="I19" i="5"/>
  <c r="I61" i="5"/>
  <c r="I60" i="5"/>
  <c r="E118" i="5"/>
  <c r="I118" i="5" s="1"/>
  <c r="E166" i="5"/>
  <c r="I166" i="5" s="1"/>
  <c r="E42" i="7"/>
  <c r="I188" i="5"/>
  <c r="I193" i="5"/>
  <c r="I179" i="5"/>
  <c r="I176" i="5"/>
  <c r="I127" i="5"/>
  <c r="E77" i="5"/>
  <c r="I78" i="5"/>
  <c r="E56" i="5"/>
  <c r="I56" i="5" s="1"/>
  <c r="I57" i="5"/>
  <c r="E175" i="5"/>
  <c r="E158" i="5"/>
  <c r="I159" i="5"/>
  <c r="E148" i="5"/>
  <c r="I149" i="5"/>
  <c r="E130" i="5"/>
  <c r="I143" i="5"/>
  <c r="E153" i="5"/>
  <c r="I153" i="5" s="1"/>
  <c r="E83" i="5"/>
  <c r="E38" i="5"/>
  <c r="I39" i="5"/>
  <c r="E82" i="5"/>
  <c r="E102" i="5"/>
  <c r="I102" i="5" s="1"/>
  <c r="E192" i="5"/>
  <c r="E187" i="5"/>
  <c r="E27" i="5"/>
  <c r="G27" i="5" s="1"/>
  <c r="E23" i="5" l="1"/>
  <c r="G15" i="7"/>
  <c r="I18" i="5"/>
  <c r="E122" i="5"/>
  <c r="I122" i="5" s="1"/>
  <c r="I192" i="5"/>
  <c r="E157" i="5"/>
  <c r="E76" i="5"/>
  <c r="I76" i="5" s="1"/>
  <c r="I77" i="5"/>
  <c r="I187" i="5"/>
  <c r="E174" i="5"/>
  <c r="I175" i="5"/>
  <c r="E173" i="5"/>
  <c r="I158" i="5"/>
  <c r="E147" i="5"/>
  <c r="I148" i="5"/>
  <c r="E152" i="5"/>
  <c r="I152" i="5" s="1"/>
  <c r="I83" i="5"/>
  <c r="E81" i="5"/>
  <c r="I81" i="5" s="1"/>
  <c r="I82" i="5"/>
  <c r="E34" i="5"/>
  <c r="I38" i="5"/>
  <c r="E191" i="5"/>
  <c r="I27" i="5"/>
  <c r="H15" i="7" l="1"/>
  <c r="J15" i="7"/>
  <c r="I34" i="5"/>
  <c r="E22" i="5"/>
  <c r="E17" i="5" s="1"/>
  <c r="K14" i="7" s="1"/>
  <c r="I23" i="5"/>
  <c r="E117" i="5"/>
  <c r="E146" i="5"/>
  <c r="I157" i="5"/>
  <c r="I191" i="5"/>
  <c r="I98" i="5"/>
  <c r="E90" i="5"/>
  <c r="E89" i="5" s="1"/>
  <c r="I173" i="5"/>
  <c r="I174" i="5"/>
  <c r="I147" i="5"/>
  <c r="G34" i="5"/>
  <c r="E186" i="5"/>
  <c r="K186" i="5" s="1"/>
  <c r="E200" i="5" l="1"/>
  <c r="M201" i="5" s="1"/>
  <c r="J17" i="5"/>
  <c r="H22" i="5"/>
  <c r="I22" i="5" s="1"/>
  <c r="G22" i="5"/>
  <c r="H17" i="5"/>
  <c r="I90" i="5"/>
  <c r="I186" i="5"/>
  <c r="I146" i="5"/>
  <c r="I117" i="5"/>
  <c r="I89" i="5"/>
  <c r="L199" i="10" l="1"/>
  <c r="L200" i="10" s="1"/>
  <c r="J34" i="5"/>
  <c r="K42" i="7"/>
  <c r="E202" i="5"/>
  <c r="K17" i="5"/>
  <c r="I17" i="5"/>
  <c r="G17" i="5"/>
  <c r="M24" i="5" l="1"/>
  <c r="G200" i="5"/>
  <c r="I200" i="5"/>
</calcChain>
</file>

<file path=xl/sharedStrings.xml><?xml version="1.0" encoding="utf-8"?>
<sst xmlns="http://schemas.openxmlformats.org/spreadsheetml/2006/main" count="1911" uniqueCount="267">
  <si>
    <t xml:space="preserve">Код </t>
  </si>
  <si>
    <t>Сумма (тыс.руб.)</t>
  </si>
  <si>
    <t>Глава МО Автово__________________Г.Б.Трусканов</t>
  </si>
  <si>
    <t xml:space="preserve">Распределение бюджетных ассигнований бюджета муниципального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</si>
  <si>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</si>
  <si>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</si>
  <si>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</si>
  <si>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</si>
  <si>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Сумма (тыс. руб)</t>
  </si>
  <si>
    <t>ОБЩЕГОСУДАРСТВЕННЫЕ ВОПРОСЫ</t>
  </si>
  <si>
    <t>01</t>
  </si>
  <si>
    <t xml:space="preserve">Функционирование высшего должностного лица субъекта Российской Федерации и муниципального образования  </t>
  </si>
  <si>
    <t>02</t>
  </si>
  <si>
    <t xml:space="preserve">Глава муниципального образования         </t>
  </si>
  <si>
    <t>0102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</si>
  <si>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</si>
  <si>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</si>
  <si>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</si>
  <si>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</si>
  <si>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</si>
  <si>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</si>
  <si>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</si>
  <si>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</si>
  <si>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</si>
  <si>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</si>
  <si>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</si>
  <si>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</si>
  <si>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</si>
  <si>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</si>
  <si>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</si>
  <si>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</si>
  <si>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</si>
  <si>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</si>
  <si>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</si>
  <si>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</si>
  <si>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</si>
  <si>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</si>
  <si>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</si>
  <si>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</si>
  <si>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</si>
  <si>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</si>
  <si>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 xml:space="preserve">Резервные фонды       </t>
  </si>
  <si>
    <t>11</t>
  </si>
  <si>
    <t>Резервный фонд местной администрации</t>
  </si>
  <si>
    <t>0111</t>
  </si>
  <si>
    <t>07001 00061</t>
  </si>
  <si>
    <t>Резервные средства</t>
  </si>
  <si>
    <t xml:space="preserve">Другие общегосударственные вопросы           </t>
  </si>
  <si>
    <t>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</si>
  <si>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</si>
  <si>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</si>
  <si>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09205 00441</t>
  </si>
  <si>
    <t>Уплата прочих налогов, сборов и иных платежей</t>
  </si>
  <si>
    <t xml:space="preserve">НАЦИОНАЛЬНАЯ БЕЗОПАСНОСТЬ И ПРАВООХРАНИТЕЛЬНАЯ ДЕЯТЕЛЬНОСТЬ       </t>
  </si>
  <si>
    <t xml:space="preserve"> </t>
  </si>
  <si>
    <t>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</si>
  <si>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</si>
  <si>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</si>
  <si>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 xml:space="preserve">21903 00091 </t>
  </si>
  <si>
    <t>НАЦИОНАЛЬНАЯ ЭКОНОМИКА</t>
  </si>
  <si>
    <t>Общеэкономические вопросы</t>
  </si>
  <si>
    <t>Выполнение функций муниципальным казенным учреждением "Автовский Центр благоустройства и социального развития"</t>
  </si>
  <si>
    <t>0401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</si>
  <si>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</si>
  <si>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</si>
  <si>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</si>
  <si>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</si>
  <si>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>05</t>
  </si>
  <si>
    <t xml:space="preserve">Благоустройство  </t>
  </si>
  <si>
    <t>0503</t>
  </si>
  <si>
    <t>60001 01131</t>
  </si>
  <si>
    <t>Организация дополнительных парковочных мест на дворовых территориях</t>
  </si>
  <si>
    <t>60001 02132</t>
  </si>
  <si>
    <t>60001 03133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</si>
  <si>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</si>
  <si>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60003 01151</t>
  </si>
  <si>
    <t>60004 01161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</si>
  <si>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</si>
  <si>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</si>
  <si>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</si>
  <si>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07</t>
  </si>
  <si>
    <t>Профессиональная подготовка, переподготовка и повышение квалификации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</si>
  <si>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</si>
  <si>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0705</t>
  </si>
  <si>
    <t>00205 00181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</si>
  <si>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</si>
  <si>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</si>
  <si>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</si>
  <si>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Другие вопросы в области образования</t>
  </si>
  <si>
    <t>0709</t>
  </si>
  <si>
    <t>79501 00491</t>
  </si>
  <si>
    <t>Участие в деятельности по профилактике правонарушений в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</si>
  <si>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</si>
  <si>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</si>
  <si>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</si>
  <si>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</si>
  <si>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</si>
  <si>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</si>
  <si>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</si>
  <si>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</si>
  <si>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</si>
  <si>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</si>
  <si>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</si>
  <si>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</si>
  <si>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</si>
  <si>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</si>
  <si>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</si>
  <si>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</si>
  <si>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</si>
  <si>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10</t>
  </si>
  <si>
    <t>Пенсионное обеспечение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</si>
  <si>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</si>
  <si>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1001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</si>
  <si>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</si>
  <si>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</si>
  <si>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</si>
  <si>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</si>
  <si>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</si>
  <si>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</si>
  <si>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</si>
  <si>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</si>
  <si>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</si>
  <si>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</si>
  <si>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 xml:space="preserve">ФИЗИЧЕСКАЯ КУЛЬТУРА И СПОРТ          </t>
  </si>
  <si>
    <t xml:space="preserve">Физическая культура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</si>
  <si>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</si>
  <si>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</si>
  <si>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</si>
  <si>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</si>
  <si>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</si>
  <si>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</si>
  <si>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</t>
  </si>
  <si>
    <t xml:space="preserve">ПЕРИОДИЧЕСКАЯ ПЕЧАТЬ И ИЗДАТЕЛЬСТВА 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</si>
  <si>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</si>
  <si>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1202</t>
  </si>
  <si>
    <t>45703 00252</t>
  </si>
  <si>
    <t xml:space="preserve">Другие вопросы в области средств массовой информации </t>
  </si>
  <si>
    <t>Содержание и обеспечение деятельности муниципального (казенного) учреждения "Редакция газеты "Автовские ведомости"</t>
  </si>
  <si>
    <t>1204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</si>
  <si>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</si>
  <si>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</si>
  <si>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</si>
  <si>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0100</t>
  </si>
  <si>
    <t>ДРУГИЕ ОБЩЕГОСУДАРСТВЕННЫЕ ВОПРОСЫ</t>
  </si>
  <si>
    <t>РЕЗЕРВНЫЕ ФОНДЫ</t>
  </si>
  <si>
    <t>Резервный фонд местной  администрации</t>
  </si>
  <si>
    <t>0300</t>
  </si>
  <si>
    <t>21903 00091</t>
  </si>
  <si>
    <t>0400</t>
  </si>
  <si>
    <t>0500</t>
  </si>
  <si>
    <t>Закупка товаров, работ и услуг для государственных (муниципальных) нужд</t>
  </si>
  <si>
    <t>0700</t>
  </si>
  <si>
    <t>Участие в деятельности по профилактике правонарушений  в  Санкт-Петербурге</t>
  </si>
  <si>
    <t>0800</t>
  </si>
  <si>
    <t>1000</t>
  </si>
  <si>
    <t xml:space="preserve">Социальные выплаты гражданам, кроме публичных нормативных социальных выплат
</t>
  </si>
  <si>
    <t>1100</t>
  </si>
  <si>
    <t>Физическая культура</t>
  </si>
  <si>
    <t>1200</t>
  </si>
  <si>
    <t>Периодическая печать и издательства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</si>
  <si>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</si>
  <si>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</si>
  <si>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</si>
  <si>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</si>
  <si>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</si>
  <si>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</si>
  <si>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</si>
  <si>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</si>
  <si>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</si>
  <si>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>00</t>
  </si>
  <si>
    <t>1003</t>
  </si>
  <si>
    <t>Социальное обеспечение населения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</si>
  <si>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</si>
  <si>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</si>
  <si>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Другие вопросы в области культуры, кинематографии</t>
  </si>
  <si>
    <t>0804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</si>
  <si>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</si>
  <si>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Код группы, подгруппы вида расходов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</si>
  <si>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</si>
  <si>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</si>
  <si>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</si>
  <si>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</si>
  <si>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</si>
  <si>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</si>
  <si>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</si>
  <si>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</si>
  <si>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</si>
  <si>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МС</t>
  </si>
  <si>
    <t>МА</t>
  </si>
  <si>
    <t>РЕЗФ</t>
  </si>
  <si>
    <t>ЦБ</t>
  </si>
  <si>
    <t>ФСК</t>
  </si>
  <si>
    <t>Газета</t>
  </si>
  <si>
    <t>образования муниципальный округ Автово по разделам, подразделам, целевым статьям, группам и подгруппам видов расходов на 2021 год</t>
  </si>
  <si>
    <t>Главные распорядители средств местного бюджета МО МО Автово : муниципальный совет МО МО Автово (код 964), местная администрация МО МО Автово (код 928), Избирательная комиссия МО МО Автово (код 941)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</si>
  <si>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</si>
  <si>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</si>
  <si>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</si>
  <si>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02001 01050</t>
  </si>
  <si>
    <t>"О бюджете муниципального образования муниципальный округ Автово на 2021 год"</t>
  </si>
  <si>
    <t xml:space="preserve">Приложение 3 к решению муниципального совета МО Автово от    ______ 2020 года №_____ </t>
  </si>
  <si>
    <t>Ведомственная структура расходов бюджета муниципального образования муниципальный округ Автово на 2021 год</t>
  </si>
  <si>
    <t>Распределение бюджетных ассигнований бюджета муниципального образования муниципальный округ Автово по разделам и подразделам классификации расходов бюджета  на 2021 год</t>
  </si>
  <si>
    <t xml:space="preserve">             Наименование 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</si>
  <si>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</si>
  <si>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</si>
  <si>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Избирательная комиссия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код 941)</t>
  </si>
  <si>
    <t>ДОХОДЫ</t>
  </si>
  <si>
    <t>60006 04135</t>
  </si>
  <si>
    <t>Приложение к постановлению местной администрации МО МО Автово от _______2020 года  года № ____</t>
  </si>
  <si>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</si>
  <si>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2021 ГОД </t>
  </si>
  <si>
    <t>Код вида расходов (группа, подгруппа, элемент)</t>
  </si>
  <si>
    <t>Общегосударственные вопросы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</si>
  <si>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</si>
  <si>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</si>
  <si>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</si>
  <si>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Прочая закупка товаров, работ и услуг 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</si>
  <si>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</si>
  <si>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</si>
  <si>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</si>
  <si>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</si>
  <si>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</si>
  <si>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Защита населения и территории от чрезвычайных ситуаций природного и техногенного характера, гражданская оборона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</si>
  <si>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</si>
  <si>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</si>
  <si>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Осуществление работ в сфере озеленения на территории муниципального образования, включающее: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Санкт-Петербурга;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территориях; 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</si>
  <si>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</si>
  <si>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</si>
  <si>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</si>
  <si>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Доходы (план)</t>
  </si>
  <si>
    <t>Доходы -расходы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</si>
  <si>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</si>
  <si>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</si>
  <si>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Глава МО Автово_________________________ Г. Б. Трусканов </t>
  </si>
  <si>
    <t>Источники финансирования дефицита бюджетавнутригородского муниципального образования Санкт-Петербурга на 2021 год</t>
  </si>
  <si>
    <t xml:space="preserve">Наименование </t>
  </si>
  <si>
    <t>Сумма (тысяч рублей)</t>
  </si>
  <si>
    <t xml:space="preserve"> Источники внутреннего финансирования дефицитов бюджетов</t>
  </si>
  <si>
    <t>00001000000000000 000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</si>
  <si>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</si>
  <si>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</si>
  <si>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</si>
  <si>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</si>
  <si>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 прочих остатков средств бюджетов</t>
  </si>
  <si>
    <t>00001050200000000500</t>
  </si>
  <si>
    <t xml:space="preserve">Увеличение  прочих остатков денежных средств бюджетов </t>
  </si>
  <si>
    <t>00001050201000000510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</si>
  <si>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</si>
  <si>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92801050201030000510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</si>
  <si>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</si>
  <si>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</si>
  <si>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</si>
  <si>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</si>
  <si>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</si>
  <si>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</si>
  <si>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</si>
  <si>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92801050201030000610</t>
  </si>
  <si>
    <t>Итого источников финансирования дефицита бюджета</t>
  </si>
  <si>
    <t xml:space="preserve">Приложение 1 к решению муниципального совета МО Автово от 30 марта 2020 года №_____ 			</t>
  </si>
  <si>
    <t xml:space="preserve">Приложение 2 к решению муниципального совета МО Автово от 30 марта 2020 года №_____ 			</t>
  </si>
  <si>
    <t xml:space="preserve">Приложение 3 к решению муниципального совета МО Автово от 30 марта 2020 года №_____ 			</t>
  </si>
  <si>
    <t xml:space="preserve">"Приложение 4 к решению муниципального совета МО Автово от    ______ 2020 года №_____ </t>
  </si>
  <si>
    <t xml:space="preserve">Приложение 4 к решению муниципального совета МО Автово от 30 марта 2020 года №_____ </t>
  </si>
  <si>
    <t xml:space="preserve">"Приложение 2 к решению муниципального совета МО Автово от    ______ 2020 года №_____ </t>
  </si>
  <si>
    <t>(в редакции изменений, внесенных решениями муниципального совета МО Автово от 18.02.2021 № 2, от 30.03.2021 № __)</t>
  </si>
  <si>
    <t>"Приложение 5 к решению муниципального совета МО Автово от 10.12. 2020 года № 19  «О бюджете муниципального образования муниципальный округ Автово на 2021 год» (в редакции изменений, внесенных решениями муниципального совета МО Автово от 18.02.2021 № 2, от 30.03.2021 № 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</si>
</sst>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9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" fillId="0" borderId="0"/>
    <xf numFmtId="0" fontId="1" fillId="0" borderId="0"/>
  </cellStyleXfs>
  <cellXfs count="345">
    <xf numFmtId="0" fontId="0" fillId="0" borderId="0" xfId="0"/>
    <xf numFmtId="0" fontId="5" fillId="2" borderId="0" xfId="1" applyFont="1" applyFill="1" applyAlignment="1"/>
    <xf numFmtId="0" fontId="7" fillId="0" borderId="0" xfId="3"/>
    <xf numFmtId="0" fontId="11" fillId="0" borderId="0" xfId="3" applyFont="1"/>
    <xf numFmtId="0" fontId="7" fillId="0" borderId="0" xfId="3" applyFont="1"/>
    <xf numFmtId="0" fontId="8" fillId="0" borderId="2" xfId="3" applyFont="1" applyBorder="1" applyAlignment="1">
      <alignment horizontal="left" vertical="center"/>
    </xf>
    <xf numFmtId="164" fontId="7" fillId="0" borderId="0" xfId="3" applyNumberFormat="1"/>
    <xf numFmtId="0" fontId="8" fillId="0" borderId="4" xfId="3" applyFont="1" applyBorder="1" applyAlignment="1">
      <alignment horizontal="left" vertical="center" wrapText="1"/>
    </xf>
    <xf numFmtId="164" fontId="8" fillId="0" borderId="2" xfId="3" applyNumberFormat="1" applyFont="1" applyBorder="1" applyAlignment="1"/>
    <xf numFmtId="49" fontId="5" fillId="0" borderId="2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164" fontId="5" fillId="0" borderId="2" xfId="3" applyNumberFormat="1" applyFont="1" applyBorder="1" applyAlignment="1"/>
    <xf numFmtId="0" fontId="5" fillId="0" borderId="9" xfId="4" applyFont="1" applyBorder="1" applyAlignment="1">
      <alignment horizontal="left" vertical="center" wrapText="1"/>
    </xf>
    <xf numFmtId="0" fontId="5" fillId="0" borderId="2" xfId="4" applyFont="1" applyBorder="1" applyAlignment="1">
      <alignment horizontal="left" vertical="center" wrapText="1"/>
    </xf>
    <xf numFmtId="0" fontId="8" fillId="0" borderId="9" xfId="4" applyFont="1" applyBorder="1" applyAlignment="1">
      <alignment horizontal="left" vertical="center" wrapText="1"/>
    </xf>
    <xf numFmtId="49" fontId="8" fillId="0" borderId="3" xfId="3" applyNumberFormat="1" applyFont="1" applyBorder="1" applyAlignment="1">
      <alignment horizontal="center"/>
    </xf>
    <xf numFmtId="0" fontId="5" fillId="3" borderId="2" xfId="3" applyFont="1" applyFill="1" applyBorder="1" applyAlignment="1">
      <alignment horizontal="left" vertical="center" wrapText="1"/>
    </xf>
    <xf numFmtId="49" fontId="5" fillId="0" borderId="3" xfId="3" applyNumberFormat="1" applyFont="1" applyBorder="1" applyAlignment="1">
      <alignment horizontal="center"/>
    </xf>
    <xf numFmtId="49" fontId="5" fillId="0" borderId="4" xfId="3" applyNumberFormat="1" applyFont="1" applyBorder="1" applyAlignment="1">
      <alignment horizontal="center"/>
    </xf>
    <xf numFmtId="49" fontId="5" fillId="0" borderId="1" xfId="3" applyNumberFormat="1" applyFont="1" applyBorder="1" applyAlignment="1">
      <alignment horizontal="center"/>
    </xf>
    <xf numFmtId="0" fontId="5" fillId="0" borderId="2" xfId="3" applyFont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49" fontId="8" fillId="0" borderId="2" xfId="3" applyNumberFormat="1" applyFont="1" applyFill="1" applyBorder="1" applyAlignment="1">
      <alignment horizontal="center"/>
    </xf>
    <xf numFmtId="0" fontId="8" fillId="0" borderId="2" xfId="3" applyFont="1" applyBorder="1" applyAlignment="1">
      <alignment horizontal="center"/>
    </xf>
    <xf numFmtId="49" fontId="5" fillId="0" borderId="2" xfId="3" applyNumberFormat="1" applyFont="1" applyFill="1" applyBorder="1" applyAlignment="1">
      <alignment horizontal="center"/>
    </xf>
    <xf numFmtId="0" fontId="5" fillId="0" borderId="2" xfId="3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 wrapText="1"/>
    </xf>
    <xf numFmtId="164" fontId="8" fillId="2" borderId="2" xfId="3" applyNumberFormat="1" applyFont="1" applyFill="1" applyBorder="1" applyAlignment="1"/>
    <xf numFmtId="49" fontId="8" fillId="0" borderId="2" xfId="3" applyNumberFormat="1" applyFont="1" applyBorder="1" applyAlignment="1">
      <alignment horizontal="center"/>
    </xf>
    <xf numFmtId="0" fontId="8" fillId="0" borderId="2" xfId="4" applyFont="1" applyFill="1" applyBorder="1" applyAlignment="1">
      <alignment horizontal="left" vertical="center" wrapText="1"/>
    </xf>
    <xf numFmtId="164" fontId="8" fillId="0" borderId="2" xfId="3" applyNumberFormat="1" applyFont="1" applyBorder="1"/>
    <xf numFmtId="0" fontId="5" fillId="0" borderId="2" xfId="3" applyFont="1" applyFill="1" applyBorder="1" applyAlignment="1">
      <alignment horizontal="center"/>
    </xf>
    <xf numFmtId="0" fontId="8" fillId="2" borderId="4" xfId="4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horizontal="center"/>
    </xf>
    <xf numFmtId="164" fontId="8" fillId="2" borderId="2" xfId="3" applyNumberFormat="1" applyFont="1" applyFill="1" applyBorder="1" applyAlignment="1">
      <alignment horizontal="right"/>
    </xf>
    <xf numFmtId="0" fontId="5" fillId="2" borderId="2" xfId="3" applyFont="1" applyFill="1" applyBorder="1" applyAlignment="1">
      <alignment horizontal="center"/>
    </xf>
    <xf numFmtId="164" fontId="5" fillId="2" borderId="2" xfId="3" applyNumberFormat="1" applyFont="1" applyFill="1" applyBorder="1" applyAlignment="1">
      <alignment horizontal="right"/>
    </xf>
    <xf numFmtId="0" fontId="5" fillId="2" borderId="2" xfId="3" applyFont="1" applyFill="1" applyBorder="1" applyAlignment="1">
      <alignment horizontal="left" vertical="center" wrapText="1"/>
    </xf>
    <xf numFmtId="2" fontId="5" fillId="0" borderId="2" xfId="3" applyNumberFormat="1" applyFont="1" applyBorder="1" applyAlignment="1">
      <alignment horizontal="center"/>
    </xf>
    <xf numFmtId="1" fontId="5" fillId="0" borderId="2" xfId="3" applyNumberFormat="1" applyFont="1" applyBorder="1" applyAlignment="1">
      <alignment horizontal="center"/>
    </xf>
    <xf numFmtId="0" fontId="8" fillId="0" borderId="4" xfId="4" applyFont="1" applyBorder="1" applyAlignment="1">
      <alignment horizontal="left" vertical="center" wrapText="1"/>
    </xf>
    <xf numFmtId="164" fontId="5" fillId="0" borderId="4" xfId="3" applyNumberFormat="1" applyFont="1" applyBorder="1" applyAlignment="1"/>
    <xf numFmtId="0" fontId="8" fillId="0" borderId="2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/>
    </xf>
    <xf numFmtId="49" fontId="8" fillId="0" borderId="2" xfId="4" applyNumberFormat="1" applyFont="1" applyBorder="1" applyAlignment="1">
      <alignment horizontal="center"/>
    </xf>
    <xf numFmtId="164" fontId="5" fillId="0" borderId="2" xfId="3" applyNumberFormat="1" applyFont="1" applyBorder="1"/>
    <xf numFmtId="0" fontId="8" fillId="0" borderId="2" xfId="4" applyFont="1" applyBorder="1" applyAlignment="1">
      <alignment horizontal="left" vertical="center"/>
    </xf>
    <xf numFmtId="0" fontId="8" fillId="0" borderId="1" xfId="4" applyFont="1" applyBorder="1" applyAlignment="1">
      <alignment horizontal="center"/>
    </xf>
    <xf numFmtId="164" fontId="8" fillId="0" borderId="2" xfId="4" applyNumberFormat="1" applyFont="1" applyFill="1" applyBorder="1" applyAlignment="1">
      <alignment horizontal="right"/>
    </xf>
    <xf numFmtId="0" fontId="8" fillId="0" borderId="11" xfId="4" applyFont="1" applyBorder="1" applyAlignment="1">
      <alignment horizontal="left" vertical="center" wrapText="1"/>
    </xf>
    <xf numFmtId="2" fontId="8" fillId="0" borderId="2" xfId="4" applyNumberFormat="1" applyFont="1" applyBorder="1" applyAlignment="1">
      <alignment horizontal="left" vertical="center" wrapText="1"/>
    </xf>
    <xf numFmtId="49" fontId="8" fillId="0" borderId="2" xfId="4" applyNumberFormat="1" applyFont="1" applyFill="1" applyBorder="1" applyAlignment="1">
      <alignment horizontal="center"/>
    </xf>
    <xf numFmtId="4" fontId="5" fillId="0" borderId="4" xfId="4" applyNumberFormat="1" applyFont="1" applyBorder="1" applyAlignment="1">
      <alignment horizontal="left" vertical="center" wrapText="1"/>
    </xf>
    <xf numFmtId="49" fontId="5" fillId="0" borderId="2" xfId="4" applyNumberFormat="1" applyFont="1" applyBorder="1" applyAlignment="1">
      <alignment horizontal="center"/>
    </xf>
    <xf numFmtId="49" fontId="5" fillId="0" borderId="2" xfId="4" applyNumberFormat="1" applyFont="1" applyFill="1" applyBorder="1" applyAlignment="1">
      <alignment horizontal="center"/>
    </xf>
    <xf numFmtId="0" fontId="5" fillId="0" borderId="2" xfId="4" applyFont="1" applyBorder="1" applyAlignment="1">
      <alignment horizontal="center"/>
    </xf>
    <xf numFmtId="164" fontId="5" fillId="0" borderId="4" xfId="4" applyNumberFormat="1" applyFont="1" applyBorder="1" applyAlignment="1"/>
    <xf numFmtId="0" fontId="5" fillId="0" borderId="12" xfId="4" applyFont="1" applyBorder="1" applyAlignment="1">
      <alignment horizontal="left" vertical="center"/>
    </xf>
    <xf numFmtId="164" fontId="5" fillId="0" borderId="2" xfId="4" applyNumberFormat="1" applyFont="1" applyBorder="1" applyAlignment="1"/>
    <xf numFmtId="0" fontId="8" fillId="0" borderId="2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horizontal="center"/>
    </xf>
    <xf numFmtId="164" fontId="8" fillId="0" borderId="2" xfId="3" applyNumberFormat="1" applyFont="1" applyFill="1" applyBorder="1"/>
    <xf numFmtId="164" fontId="5" fillId="0" borderId="2" xfId="3" applyNumberFormat="1" applyFont="1" applyFill="1" applyBorder="1"/>
    <xf numFmtId="49" fontId="8" fillId="0" borderId="2" xfId="21" applyNumberFormat="1" applyFont="1" applyBorder="1" applyAlignment="1">
      <alignment horizontal="center"/>
    </xf>
    <xf numFmtId="49" fontId="8" fillId="0" borderId="3" xfId="21" applyNumberFormat="1" applyFont="1" applyBorder="1" applyAlignment="1">
      <alignment horizontal="center"/>
    </xf>
    <xf numFmtId="164" fontId="8" fillId="0" borderId="4" xfId="3" applyNumberFormat="1" applyFont="1" applyBorder="1"/>
    <xf numFmtId="0" fontId="5" fillId="0" borderId="2" xfId="4" applyFont="1" applyBorder="1" applyAlignment="1">
      <alignment horizontal="left" vertical="center"/>
    </xf>
    <xf numFmtId="164" fontId="5" fillId="0" borderId="4" xfId="3" applyNumberFormat="1" applyFont="1" applyBorder="1"/>
    <xf numFmtId="0" fontId="8" fillId="0" borderId="2" xfId="4" applyFont="1" applyBorder="1" applyAlignment="1">
      <alignment vertical="center" wrapText="1"/>
    </xf>
    <xf numFmtId="0" fontId="5" fillId="2" borderId="2" xfId="4" applyFont="1" applyFill="1" applyBorder="1"/>
    <xf numFmtId="49" fontId="5" fillId="0" borderId="10" xfId="3" applyNumberFormat="1" applyFont="1" applyBorder="1" applyAlignment="1">
      <alignment horizontal="center"/>
    </xf>
    <xf numFmtId="49" fontId="8" fillId="2" borderId="2" xfId="4" applyNumberFormat="1" applyFont="1" applyFill="1" applyBorder="1" applyAlignment="1">
      <alignment horizontal="center"/>
    </xf>
    <xf numFmtId="164" fontId="8" fillId="0" borderId="2" xfId="4" applyNumberFormat="1" applyFont="1" applyBorder="1" applyAlignment="1"/>
    <xf numFmtId="49" fontId="5" fillId="2" borderId="2" xfId="4" applyNumberFormat="1" applyFont="1" applyFill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8" fillId="0" borderId="2" xfId="3" applyFont="1" applyBorder="1"/>
    <xf numFmtId="0" fontId="8" fillId="0" borderId="11" xfId="3" applyFont="1" applyBorder="1" applyAlignment="1">
      <alignment horizontal="left" vertical="center"/>
    </xf>
    <xf numFmtId="0" fontId="5" fillId="0" borderId="4" xfId="4" applyFont="1" applyBorder="1" applyAlignment="1">
      <alignment horizontal="left" vertical="center" wrapText="1"/>
    </xf>
    <xf numFmtId="49" fontId="5" fillId="2" borderId="2" xfId="3" applyNumberFormat="1" applyFont="1" applyFill="1" applyBorder="1" applyAlignment="1">
      <alignment horizontal="center"/>
    </xf>
    <xf numFmtId="0" fontId="5" fillId="3" borderId="2" xfId="4" applyFont="1" applyFill="1" applyBorder="1" applyAlignment="1">
      <alignment horizontal="left" vertical="center" wrapText="1"/>
    </xf>
    <xf numFmtId="0" fontId="5" fillId="0" borderId="4" xfId="4" applyFont="1" applyBorder="1" applyAlignment="1">
      <alignment horizontal="left" wrapText="1"/>
    </xf>
    <xf numFmtId="0" fontId="5" fillId="0" borderId="4" xfId="3" applyFont="1" applyBorder="1" applyAlignment="1">
      <alignment horizontal="left" vertical="center" wrapText="1"/>
    </xf>
    <xf numFmtId="49" fontId="8" fillId="0" borderId="2" xfId="3" applyNumberFormat="1" applyFont="1" applyBorder="1"/>
    <xf numFmtId="0" fontId="5" fillId="0" borderId="2" xfId="3" applyFont="1" applyBorder="1"/>
    <xf numFmtId="0" fontId="8" fillId="0" borderId="2" xfId="4" applyFont="1" applyBorder="1"/>
    <xf numFmtId="164" fontId="8" fillId="0" borderId="2" xfId="4" applyNumberFormat="1" applyFont="1" applyBorder="1"/>
    <xf numFmtId="0" fontId="8" fillId="4" borderId="2" xfId="4" applyFont="1" applyFill="1" applyBorder="1" applyAlignment="1">
      <alignment horizontal="left" vertical="center"/>
    </xf>
    <xf numFmtId="49" fontId="5" fillId="4" borderId="2" xfId="4" applyNumberFormat="1" applyFont="1" applyFill="1" applyBorder="1" applyAlignment="1">
      <alignment horizontal="center"/>
    </xf>
    <xf numFmtId="165" fontId="8" fillId="4" borderId="2" xfId="4" applyNumberFormat="1" applyFont="1" applyFill="1" applyBorder="1"/>
    <xf numFmtId="164" fontId="8" fillId="4" borderId="2" xfId="4" applyNumberFormat="1" applyFont="1" applyFill="1" applyBorder="1"/>
    <xf numFmtId="0" fontId="5" fillId="0" borderId="7" xfId="3" applyFont="1" applyBorder="1"/>
    <xf numFmtId="1" fontId="5" fillId="0" borderId="7" xfId="3" applyNumberFormat="1" applyFont="1" applyFill="1" applyBorder="1" applyAlignment="1">
      <alignment horizontal="center"/>
    </xf>
    <xf numFmtId="0" fontId="5" fillId="0" borderId="7" xfId="3" applyFont="1" applyBorder="1" applyAlignment="1">
      <alignment horizontal="center"/>
    </xf>
    <xf numFmtId="164" fontId="7" fillId="0" borderId="0" xfId="3" applyNumberFormat="1" applyFont="1"/>
    <xf numFmtId="0" fontId="10" fillId="0" borderId="0" xfId="3" applyFont="1" applyBorder="1"/>
    <xf numFmtId="1" fontId="10" fillId="0" borderId="0" xfId="3" applyNumberFormat="1" applyFont="1" applyFill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6" fillId="0" borderId="0" xfId="3" applyFont="1" applyFill="1" applyBorder="1"/>
    <xf numFmtId="0" fontId="7" fillId="0" borderId="0" xfId="3" applyFill="1" applyBorder="1"/>
    <xf numFmtId="0" fontId="9" fillId="0" borderId="0" xfId="3" applyFont="1" applyFill="1" applyBorder="1" applyAlignment="1">
      <alignment horizontal="center"/>
    </xf>
    <xf numFmtId="0" fontId="7" fillId="0" borderId="0" xfId="3" applyFont="1" applyFill="1" applyBorder="1"/>
    <xf numFmtId="0" fontId="16" fillId="0" borderId="0" xfId="3" applyFont="1" applyFill="1" applyBorder="1" applyAlignment="1">
      <alignment horizontal="center"/>
    </xf>
    <xf numFmtId="0" fontId="16" fillId="0" borderId="0" xfId="3" applyFont="1" applyFill="1" applyBorder="1" applyAlignment="1">
      <alignment horizontal="left"/>
    </xf>
    <xf numFmtId="167" fontId="16" fillId="0" borderId="0" xfId="21" applyNumberFormat="1" applyFont="1" applyFill="1" applyBorder="1" applyAlignment="1">
      <alignment horizontal="center"/>
    </xf>
    <xf numFmtId="0" fontId="16" fillId="0" borderId="0" xfId="3" applyFont="1" applyFill="1" applyBorder="1" applyAlignment="1"/>
    <xf numFmtId="166" fontId="16" fillId="0" borderId="0" xfId="21" applyFont="1" applyFill="1" applyBorder="1" applyAlignment="1">
      <alignment horizontal="center"/>
    </xf>
    <xf numFmtId="0" fontId="10" fillId="0" borderId="0" xfId="3" applyFont="1" applyFill="1" applyBorder="1"/>
    <xf numFmtId="0" fontId="10" fillId="0" borderId="0" xfId="3" applyFont="1" applyFill="1" applyBorder="1" applyAlignment="1">
      <alignment horizontal="center"/>
    </xf>
    <xf numFmtId="0" fontId="10" fillId="0" borderId="0" xfId="3" applyFont="1" applyFill="1" applyBorder="1" applyAlignment="1"/>
    <xf numFmtId="2" fontId="10" fillId="0" borderId="0" xfId="3" applyNumberFormat="1" applyFont="1" applyFill="1" applyBorder="1" applyAlignment="1">
      <alignment horizontal="center"/>
    </xf>
    <xf numFmtId="3" fontId="10" fillId="0" borderId="0" xfId="3" applyNumberFormat="1" applyFont="1" applyFill="1" applyBorder="1" applyAlignment="1">
      <alignment horizontal="center"/>
    </xf>
    <xf numFmtId="168" fontId="16" fillId="0" borderId="0" xfId="3" applyNumberFormat="1" applyFont="1" applyFill="1" applyBorder="1" applyAlignment="1">
      <alignment horizontal="center"/>
    </xf>
    <xf numFmtId="168" fontId="10" fillId="0" borderId="0" xfId="3" applyNumberFormat="1" applyFont="1" applyFill="1" applyBorder="1" applyAlignment="1">
      <alignment horizontal="center"/>
    </xf>
    <xf numFmtId="166" fontId="10" fillId="0" borderId="0" xfId="21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/>
    </xf>
    <xf numFmtId="1" fontId="16" fillId="0" borderId="0" xfId="3" applyNumberFormat="1" applyFont="1" applyFill="1" applyBorder="1" applyAlignment="1">
      <alignment horizontal="center"/>
    </xf>
    <xf numFmtId="0" fontId="7" fillId="0" borderId="0" xfId="4"/>
    <xf numFmtId="0" fontId="8" fillId="0" borderId="8" xfId="4" applyFont="1" applyBorder="1" applyAlignment="1">
      <alignment horizontal="center"/>
    </xf>
    <xf numFmtId="0" fontId="8" fillId="0" borderId="4" xfId="4" applyFont="1" applyBorder="1" applyAlignment="1"/>
    <xf numFmtId="164" fontId="8" fillId="0" borderId="4" xfId="4" applyNumberFormat="1" applyFont="1" applyBorder="1" applyAlignment="1"/>
    <xf numFmtId="164" fontId="7" fillId="0" borderId="0" xfId="4" applyNumberFormat="1"/>
    <xf numFmtId="0" fontId="8" fillId="0" borderId="3" xfId="4" applyFont="1" applyBorder="1" applyAlignment="1">
      <alignment horizontal="left" vertical="center"/>
    </xf>
    <xf numFmtId="49" fontId="8" fillId="0" borderId="2" xfId="19" applyNumberFormat="1" applyFont="1" applyBorder="1" applyAlignment="1">
      <alignment horizontal="center"/>
    </xf>
    <xf numFmtId="49" fontId="8" fillId="0" borderId="8" xfId="4" applyNumberFormat="1" applyFont="1" applyBorder="1" applyAlignment="1">
      <alignment horizontal="center"/>
    </xf>
    <xf numFmtId="49" fontId="8" fillId="0" borderId="5" xfId="19" applyNumberFormat="1" applyFont="1" applyBorder="1" applyAlignment="1">
      <alignment horizontal="center"/>
    </xf>
    <xf numFmtId="49" fontId="8" fillId="0" borderId="4" xfId="4" applyNumberFormat="1" applyFont="1" applyBorder="1" applyAlignment="1">
      <alignment horizontal="center"/>
    </xf>
    <xf numFmtId="0" fontId="8" fillId="0" borderId="2" xfId="4" applyFont="1" applyBorder="1" applyAlignment="1"/>
    <xf numFmtId="0" fontId="8" fillId="0" borderId="4" xfId="4" applyFont="1" applyBorder="1" applyAlignment="1">
      <alignment horizontal="left" vertical="center"/>
    </xf>
    <xf numFmtId="49" fontId="8" fillId="0" borderId="4" xfId="4" applyNumberFormat="1" applyFont="1" applyBorder="1" applyAlignment="1">
      <alignment horizontal="center" wrapText="1"/>
    </xf>
    <xf numFmtId="0" fontId="8" fillId="0" borderId="2" xfId="4" applyFont="1" applyBorder="1" applyAlignment="1">
      <alignment wrapText="1"/>
    </xf>
    <xf numFmtId="164" fontId="8" fillId="0" borderId="4" xfId="4" applyNumberFormat="1" applyFont="1" applyBorder="1" applyAlignment="1">
      <alignment wrapText="1"/>
    </xf>
    <xf numFmtId="0" fontId="7" fillId="0" borderId="0" xfId="4" applyAlignment="1">
      <alignment wrapText="1"/>
    </xf>
    <xf numFmtId="0" fontId="5" fillId="2" borderId="2" xfId="4" applyFont="1" applyFill="1" applyBorder="1" applyAlignment="1">
      <alignment horizontal="left" vertical="center" wrapText="1"/>
    </xf>
    <xf numFmtId="49" fontId="5" fillId="0" borderId="3" xfId="4" applyNumberFormat="1" applyFont="1" applyBorder="1" applyAlignment="1">
      <alignment horizontal="center"/>
    </xf>
    <xf numFmtId="49" fontId="5" fillId="0" borderId="4" xfId="4" applyNumberFormat="1" applyFont="1" applyBorder="1" applyAlignment="1">
      <alignment horizontal="center"/>
    </xf>
    <xf numFmtId="0" fontId="5" fillId="0" borderId="2" xfId="4" applyFont="1" applyBorder="1" applyAlignment="1"/>
    <xf numFmtId="49" fontId="5" fillId="0" borderId="1" xfId="4" applyNumberFormat="1" applyFont="1" applyBorder="1" applyAlignment="1">
      <alignment horizontal="center"/>
    </xf>
    <xf numFmtId="0" fontId="5" fillId="0" borderId="4" xfId="4" applyFont="1" applyBorder="1" applyAlignment="1">
      <alignment horizontal="center"/>
    </xf>
    <xf numFmtId="49" fontId="8" fillId="0" borderId="3" xfId="4" applyNumberFormat="1" applyFont="1" applyBorder="1" applyAlignment="1">
      <alignment horizontal="center"/>
    </xf>
    <xf numFmtId="49" fontId="8" fillId="0" borderId="3" xfId="4" applyNumberFormat="1" applyFont="1" applyFill="1" applyBorder="1" applyAlignment="1">
      <alignment horizontal="center"/>
    </xf>
    <xf numFmtId="0" fontId="8" fillId="0" borderId="3" xfId="4" applyFont="1" applyBorder="1" applyAlignment="1">
      <alignment horizontal="center"/>
    </xf>
    <xf numFmtId="164" fontId="8" fillId="2" borderId="4" xfId="4" applyNumberFormat="1" applyFont="1" applyFill="1" applyBorder="1" applyAlignment="1"/>
    <xf numFmtId="0" fontId="5" fillId="0" borderId="3" xfId="4" applyFont="1" applyBorder="1" applyAlignment="1">
      <alignment horizontal="center"/>
    </xf>
    <xf numFmtId="49" fontId="8" fillId="0" borderId="1" xfId="4" applyNumberFormat="1" applyFont="1" applyBorder="1" applyAlignment="1">
      <alignment horizontal="center"/>
    </xf>
    <xf numFmtId="165" fontId="8" fillId="0" borderId="2" xfId="4" applyNumberFormat="1" applyFont="1" applyBorder="1" applyAlignment="1"/>
    <xf numFmtId="0" fontId="8" fillId="0" borderId="2" xfId="4" applyFont="1" applyFill="1" applyBorder="1" applyAlignment="1"/>
    <xf numFmtId="0" fontId="8" fillId="0" borderId="2" xfId="4" applyFont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49" fontId="5" fillId="0" borderId="4" xfId="4" applyNumberFormat="1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0" fontId="8" fillId="2" borderId="2" xfId="4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center"/>
    </xf>
    <xf numFmtId="0" fontId="5" fillId="2" borderId="2" xfId="4" applyFont="1" applyFill="1" applyBorder="1" applyAlignment="1">
      <alignment horizontal="left" vertical="center"/>
    </xf>
    <xf numFmtId="49" fontId="8" fillId="0" borderId="10" xfId="4" applyNumberFormat="1" applyFont="1" applyBorder="1" applyAlignment="1">
      <alignment horizontal="center"/>
    </xf>
    <xf numFmtId="164" fontId="5" fillId="0" borderId="2" xfId="4" applyNumberFormat="1" applyFont="1" applyBorder="1" applyAlignment="1">
      <alignment horizontal="right"/>
    </xf>
    <xf numFmtId="164" fontId="5" fillId="0" borderId="2" xfId="4" applyNumberFormat="1" applyFont="1" applyFill="1" applyBorder="1" applyAlignment="1">
      <alignment horizontal="right"/>
    </xf>
    <xf numFmtId="0" fontId="8" fillId="2" borderId="2" xfId="4" applyFont="1" applyFill="1" applyBorder="1"/>
    <xf numFmtId="0" fontId="8" fillId="0" borderId="2" xfId="4" applyFont="1" applyFill="1" applyBorder="1" applyAlignment="1">
      <alignment horizontal="left" vertical="center"/>
    </xf>
    <xf numFmtId="164" fontId="8" fillId="0" borderId="4" xfId="4" applyNumberFormat="1" applyFont="1" applyFill="1" applyBorder="1" applyAlignment="1"/>
    <xf numFmtId="164" fontId="5" fillId="0" borderId="4" xfId="4" applyNumberFormat="1" applyFont="1" applyFill="1" applyBorder="1" applyAlignment="1"/>
    <xf numFmtId="164" fontId="5" fillId="0" borderId="2" xfId="4" applyNumberFormat="1" applyFont="1" applyFill="1" applyBorder="1" applyAlignment="1"/>
    <xf numFmtId="164" fontId="8" fillId="0" borderId="2" xfId="4" applyNumberFormat="1" applyFont="1" applyFill="1" applyBorder="1" applyAlignment="1"/>
    <xf numFmtId="49" fontId="5" fillId="0" borderId="10" xfId="4" applyNumberFormat="1" applyFont="1" applyBorder="1" applyAlignment="1">
      <alignment horizontal="center"/>
    </xf>
    <xf numFmtId="164" fontId="5" fillId="2" borderId="4" xfId="4" applyNumberFormat="1" applyFont="1" applyFill="1" applyBorder="1" applyAlignment="1"/>
    <xf numFmtId="164" fontId="8" fillId="2" borderId="2" xfId="4" applyNumberFormat="1" applyFont="1" applyFill="1" applyBorder="1" applyAlignment="1"/>
    <xf numFmtId="164" fontId="5" fillId="2" borderId="2" xfId="4" applyNumberFormat="1" applyFont="1" applyFill="1" applyBorder="1" applyAlignment="1"/>
    <xf numFmtId="0" fontId="5" fillId="0" borderId="4" xfId="4" applyFont="1" applyBorder="1" applyAlignment="1">
      <alignment horizontal="left" vertical="center"/>
    </xf>
    <xf numFmtId="0" fontId="5" fillId="0" borderId="2" xfId="4" applyFont="1" applyBorder="1"/>
    <xf numFmtId="164" fontId="5" fillId="0" borderId="2" xfId="4" applyNumberFormat="1" applyFont="1" applyBorder="1"/>
    <xf numFmtId="0" fontId="5" fillId="0" borderId="4" xfId="4" applyFont="1" applyBorder="1" applyAlignment="1">
      <alignment horizontal="left"/>
    </xf>
    <xf numFmtId="0" fontId="8" fillId="0" borderId="11" xfId="4" applyFont="1" applyFill="1" applyBorder="1" applyAlignment="1">
      <alignment horizontal="left" vertical="center"/>
    </xf>
    <xf numFmtId="49" fontId="8" fillId="0" borderId="2" xfId="4" applyNumberFormat="1" applyFont="1" applyBorder="1"/>
    <xf numFmtId="0" fontId="8" fillId="0" borderId="11" xfId="4" applyFont="1" applyBorder="1" applyAlignment="1">
      <alignment horizontal="left" vertical="center"/>
    </xf>
    <xf numFmtId="0" fontId="8" fillId="4" borderId="2" xfId="4" applyFont="1" applyFill="1" applyBorder="1" applyAlignment="1"/>
    <xf numFmtId="0" fontId="10" fillId="0" borderId="7" xfId="4" applyFont="1" applyBorder="1"/>
    <xf numFmtId="49" fontId="10" fillId="0" borderId="7" xfId="4" applyNumberFormat="1" applyFont="1" applyFill="1" applyBorder="1" applyAlignment="1">
      <alignment horizontal="center"/>
    </xf>
    <xf numFmtId="0" fontId="16" fillId="0" borderId="0" xfId="4" applyFont="1" applyFill="1" applyBorder="1"/>
    <xf numFmtId="49" fontId="16" fillId="0" borderId="0" xfId="4" applyNumberFormat="1" applyFont="1" applyFill="1" applyBorder="1" applyAlignment="1">
      <alignment horizontal="center"/>
    </xf>
    <xf numFmtId="49" fontId="16" fillId="0" borderId="0" xfId="4" applyNumberFormat="1" applyFont="1" applyBorder="1"/>
    <xf numFmtId="0" fontId="16" fillId="0" borderId="0" xfId="4" applyFont="1" applyBorder="1"/>
    <xf numFmtId="0" fontId="10" fillId="0" borderId="0" xfId="4" applyFont="1" applyBorder="1"/>
    <xf numFmtId="0" fontId="10" fillId="0" borderId="0" xfId="4" applyFont="1" applyFill="1" applyBorder="1" applyAlignment="1">
      <alignment horizontal="center"/>
    </xf>
    <xf numFmtId="0" fontId="10" fillId="3" borderId="0" xfId="4" applyFont="1" applyFill="1" applyBorder="1"/>
    <xf numFmtId="1" fontId="16" fillId="0" borderId="0" xfId="4" applyNumberFormat="1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1" fontId="10" fillId="0" borderId="0" xfId="4" applyNumberFormat="1" applyFont="1" applyFill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10" fillId="0" borderId="0" xfId="4" applyFont="1" applyFill="1" applyBorder="1"/>
    <xf numFmtId="165" fontId="16" fillId="0" borderId="0" xfId="4" applyNumberFormat="1" applyFont="1" applyBorder="1"/>
    <xf numFmtId="0" fontId="7" fillId="0" borderId="0" xfId="4" applyBorder="1"/>
    <xf numFmtId="0" fontId="5" fillId="0" borderId="0" xfId="3" applyFont="1"/>
    <xf numFmtId="0" fontId="8" fillId="0" borderId="0" xfId="3" applyFont="1" applyBorder="1"/>
    <xf numFmtId="49" fontId="5" fillId="0" borderId="4" xfId="21" applyNumberFormat="1" applyFont="1" applyBorder="1" applyAlignment="1">
      <alignment horizontal="center"/>
    </xf>
    <xf numFmtId="49" fontId="5" fillId="0" borderId="8" xfId="3" applyNumberFormat="1" applyFont="1" applyBorder="1" applyAlignment="1">
      <alignment horizontal="center"/>
    </xf>
    <xf numFmtId="49" fontId="5" fillId="0" borderId="5" xfId="21" applyNumberFormat="1" applyFont="1" applyBorder="1" applyAlignment="1">
      <alignment horizontal="center"/>
    </xf>
    <xf numFmtId="49" fontId="5" fillId="0" borderId="9" xfId="3" applyNumberFormat="1" applyFont="1" applyBorder="1" applyAlignment="1">
      <alignment horizontal="center"/>
    </xf>
    <xf numFmtId="164" fontId="5" fillId="2" borderId="2" xfId="3" applyNumberFormat="1" applyFont="1" applyFill="1" applyBorder="1" applyAlignment="1"/>
    <xf numFmtId="0" fontId="5" fillId="0" borderId="2" xfId="3" applyFont="1" applyFill="1" applyBorder="1" applyAlignment="1">
      <alignment horizontal="left" vertical="center"/>
    </xf>
    <xf numFmtId="0" fontId="5" fillId="0" borderId="11" xfId="3" applyFont="1" applyBorder="1" applyAlignment="1">
      <alignment horizontal="left" vertical="center"/>
    </xf>
    <xf numFmtId="49" fontId="5" fillId="0" borderId="2" xfId="3" applyNumberFormat="1" applyFont="1" applyFill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4" borderId="2" xfId="4" applyNumberFormat="1" applyFont="1" applyFill="1" applyBorder="1" applyAlignment="1">
      <alignment horizontal="center" vertical="center"/>
    </xf>
    <xf numFmtId="164" fontId="5" fillId="0" borderId="7" xfId="3" applyNumberFormat="1" applyFont="1" applyBorder="1"/>
    <xf numFmtId="0" fontId="5" fillId="0" borderId="0" xfId="3" applyFont="1" applyBorder="1"/>
    <xf numFmtId="1" fontId="5" fillId="0" borderId="0" xfId="3" applyNumberFormat="1" applyFont="1" applyFill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3" xfId="4" applyFont="1" applyBorder="1" applyAlignment="1"/>
    <xf numFmtId="0" fontId="18" fillId="0" borderId="0" xfId="0" applyFont="1" applyAlignment="1">
      <alignment wrapText="1"/>
    </xf>
    <xf numFmtId="0" fontId="8" fillId="0" borderId="3" xfId="4" applyFont="1" applyBorder="1" applyAlignment="1"/>
    <xf numFmtId="0" fontId="18" fillId="0" borderId="2" xfId="0" applyFont="1" applyBorder="1"/>
    <xf numFmtId="164" fontId="8" fillId="0" borderId="2" xfId="4" applyNumberFormat="1" applyFont="1" applyBorder="1" applyAlignment="1">
      <alignment horizontal="right"/>
    </xf>
    <xf numFmtId="164" fontId="5" fillId="2" borderId="2" xfId="4" applyNumberFormat="1" applyFont="1" applyFill="1" applyBorder="1" applyAlignment="1">
      <alignment horizontal="right"/>
    </xf>
    <xf numFmtId="0" fontId="6" fillId="0" borderId="2" xfId="4" applyFont="1" applyBorder="1" applyAlignment="1">
      <alignment horizontal="left" vertical="center" wrapText="1"/>
    </xf>
    <xf numFmtId="164" fontId="19" fillId="0" borderId="0" xfId="4" applyNumberFormat="1" applyFont="1"/>
    <xf numFmtId="0" fontId="8" fillId="2" borderId="2" xfId="4" applyFont="1" applyFill="1" applyBorder="1" applyAlignment="1">
      <alignment horizontal="left" vertical="center" wrapText="1"/>
    </xf>
    <xf numFmtId="49" fontId="8" fillId="0" borderId="4" xfId="4" applyNumberFormat="1" applyFont="1" applyFill="1" applyBorder="1" applyAlignment="1">
      <alignment horizontal="center"/>
    </xf>
    <xf numFmtId="4" fontId="8" fillId="0" borderId="4" xfId="4" applyNumberFormat="1" applyFont="1" applyBorder="1" applyAlignment="1"/>
    <xf numFmtId="4" fontId="5" fillId="0" borderId="4" xfId="4" applyNumberFormat="1" applyFont="1" applyBorder="1" applyAlignment="1"/>
    <xf numFmtId="4" fontId="8" fillId="0" borderId="2" xfId="4" applyNumberFormat="1" applyFont="1" applyBorder="1" applyAlignment="1"/>
    <xf numFmtId="4" fontId="5" fillId="0" borderId="2" xfId="4" applyNumberFormat="1" applyFont="1" applyBorder="1" applyAlignment="1"/>
    <xf numFmtId="0" fontId="8" fillId="0" borderId="2" xfId="4" applyFont="1" applyFill="1" applyBorder="1" applyAlignment="1">
      <alignment horizontal="center"/>
    </xf>
    <xf numFmtId="4" fontId="7" fillId="0" borderId="0" xfId="3" applyNumberFormat="1"/>
    <xf numFmtId="0" fontId="5" fillId="0" borderId="0" xfId="1" applyFont="1" applyAlignment="1">
      <alignment horizontal="right"/>
    </xf>
    <xf numFmtId="49" fontId="8" fillId="2" borderId="2" xfId="3" applyNumberFormat="1" applyFont="1" applyFill="1" applyBorder="1" applyAlignment="1">
      <alignment horizontal="center"/>
    </xf>
    <xf numFmtId="0" fontId="18" fillId="0" borderId="2" xfId="0" applyFont="1" applyBorder="1" applyAlignment="1">
      <alignment wrapText="1"/>
    </xf>
    <xf numFmtId="4" fontId="5" fillId="0" borderId="2" xfId="4" applyNumberFormat="1" applyFont="1" applyBorder="1" applyAlignment="1">
      <alignment horizontal="left" vertical="center" wrapText="1"/>
    </xf>
    <xf numFmtId="0" fontId="5" fillId="0" borderId="2" xfId="4" applyFont="1" applyBorder="1" applyAlignment="1">
      <alignment horizontal="left" wrapText="1"/>
    </xf>
    <xf numFmtId="164" fontId="8" fillId="0" borderId="4" xfId="4" applyNumberFormat="1" applyFont="1" applyBorder="1"/>
    <xf numFmtId="164" fontId="5" fillId="0" borderId="4" xfId="4" applyNumberFormat="1" applyFont="1" applyBorder="1"/>
    <xf numFmtId="164" fontId="8" fillId="2" borderId="4" xfId="4" applyNumberFormat="1" applyFont="1" applyFill="1" applyBorder="1"/>
    <xf numFmtId="4" fontId="5" fillId="0" borderId="0" xfId="4" applyNumberFormat="1" applyFont="1" applyBorder="1" applyAlignment="1"/>
    <xf numFmtId="164" fontId="8" fillId="2" borderId="2" xfId="4" applyNumberFormat="1" applyFont="1" applyFill="1" applyBorder="1"/>
    <xf numFmtId="0" fontId="6" fillId="0" borderId="4" xfId="4" applyFont="1" applyBorder="1" applyAlignment="1">
      <alignment horizontal="left" vertical="center" wrapText="1"/>
    </xf>
    <xf numFmtId="167" fontId="8" fillId="0" borderId="5" xfId="19" applyNumberFormat="1" applyFont="1" applyBorder="1" applyAlignment="1">
      <alignment horizontal="center"/>
    </xf>
    <xf numFmtId="0" fontId="8" fillId="0" borderId="2" xfId="4" applyFont="1" applyBorder="1" applyAlignment="1">
      <alignment vertical="center"/>
    </xf>
    <xf numFmtId="0" fontId="9" fillId="0" borderId="2" xfId="4" applyFont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left" vertical="center" wrapText="1"/>
    </xf>
    <xf numFmtId="4" fontId="5" fillId="0" borderId="7" xfId="3" applyNumberFormat="1" applyFont="1" applyBorder="1"/>
    <xf numFmtId="164" fontId="10" fillId="0" borderId="0" xfId="3" applyNumberFormat="1" applyFont="1" applyBorder="1"/>
    <xf numFmtId="164" fontId="5" fillId="0" borderId="0" xfId="3" applyNumberFormat="1" applyFont="1" applyBorder="1"/>
    <xf numFmtId="0" fontId="8" fillId="0" borderId="1" xfId="3" applyFont="1" applyBorder="1" applyAlignment="1">
      <alignment vertical="center" wrapText="1"/>
    </xf>
    <xf numFmtId="0" fontId="5" fillId="0" borderId="0" xfId="1" applyFont="1" applyAlignment="1">
      <alignment horizontal="right"/>
    </xf>
    <xf numFmtId="0" fontId="5" fillId="2" borderId="0" xfId="4" applyFont="1" applyFill="1" applyAlignment="1">
      <alignment horizontal="center" wrapText="1"/>
    </xf>
    <xf numFmtId="167" fontId="8" fillId="0" borderId="10" xfId="19" applyNumberFormat="1" applyFont="1" applyBorder="1" applyAlignment="1">
      <alignment horizontal="center"/>
    </xf>
    <xf numFmtId="0" fontId="8" fillId="0" borderId="4" xfId="4" applyFont="1" applyBorder="1"/>
    <xf numFmtId="164" fontId="7" fillId="0" borderId="0" xfId="4" applyNumberFormat="1" applyAlignment="1">
      <alignment wrapText="1"/>
    </xf>
    <xf numFmtId="165" fontId="8" fillId="0" borderId="2" xfId="4" applyNumberFormat="1" applyFont="1" applyBorder="1"/>
    <xf numFmtId="4" fontId="7" fillId="0" borderId="0" xfId="4" applyNumberFormat="1"/>
    <xf numFmtId="0" fontId="5" fillId="2" borderId="9" xfId="4" applyFont="1" applyFill="1" applyBorder="1" applyAlignment="1">
      <alignment horizontal="left" vertical="center" wrapText="1"/>
    </xf>
    <xf numFmtId="4" fontId="8" fillId="0" borderId="4" xfId="4" applyNumberFormat="1" applyFont="1" applyBorder="1"/>
    <xf numFmtId="0" fontId="5" fillId="0" borderId="3" xfId="4" applyFont="1" applyBorder="1"/>
    <xf numFmtId="0" fontId="8" fillId="0" borderId="3" xfId="4" applyFont="1" applyBorder="1"/>
    <xf numFmtId="4" fontId="5" fillId="0" borderId="4" xfId="4" applyNumberFormat="1" applyFont="1" applyBorder="1"/>
    <xf numFmtId="4" fontId="8" fillId="0" borderId="2" xfId="4" applyNumberFormat="1" applyFont="1" applyBorder="1"/>
    <xf numFmtId="4" fontId="5" fillId="0" borderId="2" xfId="4" applyNumberFormat="1" applyFont="1" applyBorder="1"/>
    <xf numFmtId="4" fontId="5" fillId="0" borderId="0" xfId="4" applyNumberFormat="1" applyFont="1"/>
    <xf numFmtId="2" fontId="5" fillId="0" borderId="2" xfId="4" applyNumberFormat="1" applyFont="1" applyBorder="1" applyAlignment="1">
      <alignment horizontal="left" vertical="center" wrapText="1"/>
    </xf>
    <xf numFmtId="0" fontId="7" fillId="6" borderId="0" xfId="4" applyFill="1"/>
    <xf numFmtId="164" fontId="5" fillId="2" borderId="4" xfId="4" applyNumberFormat="1" applyFont="1" applyFill="1" applyBorder="1"/>
    <xf numFmtId="164" fontId="5" fillId="2" borderId="2" xfId="4" applyNumberFormat="1" applyFont="1" applyFill="1" applyBorder="1"/>
    <xf numFmtId="0" fontId="8" fillId="0" borderId="11" xfId="3" applyFont="1" applyBorder="1" applyAlignment="1">
      <alignment vertical="center" wrapText="1"/>
    </xf>
    <xf numFmtId="49" fontId="21" fillId="0" borderId="2" xfId="0" applyNumberFormat="1" applyFont="1" applyBorder="1" applyAlignment="1">
      <alignment horizontal="left" vertical="top" wrapText="1"/>
    </xf>
    <xf numFmtId="0" fontId="22" fillId="0" borderId="0" xfId="0" applyFont="1" applyAlignment="1">
      <alignment wrapText="1"/>
    </xf>
    <xf numFmtId="0" fontId="8" fillId="4" borderId="2" xfId="4" applyFont="1" applyFill="1" applyBorder="1"/>
    <xf numFmtId="49" fontId="10" fillId="0" borderId="7" xfId="4" applyNumberFormat="1" applyFont="1" applyBorder="1" applyAlignment="1">
      <alignment horizontal="center"/>
    </xf>
    <xf numFmtId="0" fontId="10" fillId="0" borderId="7" xfId="4" applyFont="1" applyBorder="1" applyAlignment="1">
      <alignment horizontal="center"/>
    </xf>
    <xf numFmtId="4" fontId="10" fillId="0" borderId="0" xfId="4" applyNumberFormat="1" applyFont="1"/>
    <xf numFmtId="0" fontId="6" fillId="0" borderId="0" xfId="4" applyFont="1"/>
    <xf numFmtId="49" fontId="16" fillId="0" borderId="0" xfId="4" applyNumberFormat="1" applyFont="1" applyAlignment="1">
      <alignment horizontal="center"/>
    </xf>
    <xf numFmtId="49" fontId="16" fillId="0" borderId="0" xfId="4" applyNumberFormat="1" applyFont="1"/>
    <xf numFmtId="0" fontId="16" fillId="0" borderId="0" xfId="4" applyFont="1"/>
    <xf numFmtId="164" fontId="6" fillId="2" borderId="5" xfId="4" applyNumberFormat="1" applyFont="1" applyFill="1" applyBorder="1"/>
    <xf numFmtId="0" fontId="10" fillId="0" borderId="0" xfId="4" applyFont="1" applyAlignment="1">
      <alignment horizontal="center"/>
    </xf>
    <xf numFmtId="0" fontId="10" fillId="0" borderId="0" xfId="4" applyFont="1"/>
    <xf numFmtId="164" fontId="23" fillId="7" borderId="6" xfId="4" applyNumberFormat="1" applyFont="1" applyFill="1" applyBorder="1"/>
    <xf numFmtId="4" fontId="10" fillId="0" borderId="7" xfId="4" applyNumberFormat="1" applyFont="1" applyBorder="1"/>
    <xf numFmtId="0" fontId="10" fillId="3" borderId="0" xfId="4" applyFont="1" applyFill="1"/>
    <xf numFmtId="1" fontId="16" fillId="0" borderId="0" xfId="4" applyNumberFormat="1" applyFont="1" applyAlignment="1">
      <alignment horizontal="center"/>
    </xf>
    <xf numFmtId="0" fontId="16" fillId="0" borderId="0" xfId="4" applyFont="1" applyAlignment="1">
      <alignment horizontal="center"/>
    </xf>
    <xf numFmtId="1" fontId="10" fillId="0" borderId="0" xfId="4" applyNumberFormat="1" applyFont="1" applyAlignment="1">
      <alignment horizontal="center"/>
    </xf>
    <xf numFmtId="165" fontId="16" fillId="0" borderId="0" xfId="4" applyNumberFormat="1" applyFont="1"/>
    <xf numFmtId="4" fontId="6" fillId="4" borderId="0" xfId="1" applyNumberFormat="1" applyFont="1" applyFill="1" applyBorder="1" applyAlignment="1">
      <alignment horizontal="right" vertical="center" wrapText="1"/>
    </xf>
    <xf numFmtId="164" fontId="7" fillId="0" borderId="0" xfId="4" applyNumberFormat="1" applyBorder="1"/>
    <xf numFmtId="164" fontId="8" fillId="4" borderId="0" xfId="4" applyNumberFormat="1" applyFont="1" applyFill="1" applyBorder="1"/>
    <xf numFmtId="0" fontId="15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164" fontId="4" fillId="0" borderId="0" xfId="1" applyNumberFormat="1" applyAlignment="1">
      <alignment horizontal="center"/>
    </xf>
    <xf numFmtId="164" fontId="5" fillId="0" borderId="0" xfId="3" applyNumberFormat="1" applyFont="1"/>
    <xf numFmtId="0" fontId="5" fillId="5" borderId="0" xfId="4" applyFont="1" applyFill="1" applyAlignment="1">
      <alignment horizontal="right"/>
    </xf>
    <xf numFmtId="0" fontId="5" fillId="2" borderId="0" xfId="4" applyFont="1" applyFill="1" applyAlignment="1">
      <alignment horizontal="right"/>
    </xf>
    <xf numFmtId="0" fontId="5" fillId="0" borderId="0" xfId="4" applyFont="1" applyFill="1" applyAlignment="1">
      <alignment horizontal="right"/>
    </xf>
    <xf numFmtId="0" fontId="7" fillId="0" borderId="0" xfId="3" applyAlignment="1">
      <alignment horizontal="right"/>
    </xf>
    <xf numFmtId="0" fontId="5" fillId="0" borderId="0" xfId="3" applyFont="1" applyAlignment="1">
      <alignment horizontal="justify" vertical="top"/>
    </xf>
    <xf numFmtId="0" fontId="10" fillId="0" borderId="0" xfId="3" applyFont="1" applyFill="1" applyBorder="1"/>
    <xf numFmtId="0" fontId="10" fillId="0" borderId="8" xfId="3" applyFont="1" applyBorder="1"/>
    <xf numFmtId="0" fontId="9" fillId="0" borderId="2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right"/>
    </xf>
    <xf numFmtId="0" fontId="5" fillId="0" borderId="0" xfId="3" applyFont="1" applyAlignment="1">
      <alignment horizontal="right"/>
    </xf>
    <xf numFmtId="0" fontId="5" fillId="2" borderId="0" xfId="1" applyFont="1" applyFill="1" applyAlignment="1">
      <alignment horizontal="right"/>
    </xf>
    <xf numFmtId="0" fontId="8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 vertical="center" wrapText="1"/>
    </xf>
    <xf numFmtId="0" fontId="5" fillId="2" borderId="0" xfId="4" applyFont="1" applyFill="1" applyAlignment="1">
      <alignment horizontal="left" wrapText="1"/>
    </xf>
    <xf numFmtId="0" fontId="8" fillId="2" borderId="0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 wrapText="1"/>
    </xf>
    <xf numFmtId="0" fontId="5" fillId="2" borderId="0" xfId="4" applyFont="1" applyFill="1" applyAlignment="1">
      <alignment horizontal="right"/>
    </xf>
    <xf numFmtId="0" fontId="20" fillId="0" borderId="0" xfId="3" applyFont="1" applyAlignment="1">
      <alignment horizontal="right"/>
    </xf>
    <xf numFmtId="0" fontId="8" fillId="2" borderId="0" xfId="4" applyFont="1" applyFill="1" applyBorder="1" applyAlignment="1">
      <alignment horizontal="center" wrapText="1"/>
    </xf>
    <xf numFmtId="0" fontId="5" fillId="2" borderId="0" xfId="4" applyFont="1" applyFill="1" applyAlignment="1">
      <alignment horizontal="justify" vertical="top"/>
    </xf>
    <xf numFmtId="0" fontId="8" fillId="0" borderId="0" xfId="3" applyFont="1" applyBorder="1" applyAlignment="1">
      <alignment horizontal="center" wrapText="1"/>
    </xf>
    <xf numFmtId="0" fontId="5" fillId="0" borderId="8" xfId="3" applyFont="1" applyBorder="1"/>
    <xf numFmtId="0" fontId="5" fillId="0" borderId="9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5" fillId="0" borderId="0" xfId="3" applyFont="1" applyAlignment="1">
      <alignment horizontal="justify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8" fillId="0" borderId="9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9" fillId="0" borderId="9" xfId="4" applyFont="1" applyBorder="1" applyAlignment="1">
      <alignment horizontal="center" vertical="center" wrapText="1"/>
    </xf>
    <xf numFmtId="0" fontId="20" fillId="0" borderId="4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wrapText="1"/>
    </xf>
    <xf numFmtId="0" fontId="5" fillId="5" borderId="0" xfId="4" applyFont="1" applyFill="1" applyAlignment="1">
      <alignment horizontal="right"/>
    </xf>
    <xf numFmtId="0" fontId="8" fillId="2" borderId="0" xfId="4" applyFont="1" applyFill="1" applyAlignment="1">
      <alignment horizontal="center" wrapText="1"/>
    </xf>
    <xf numFmtId="0" fontId="8" fillId="2" borderId="0" xfId="4" applyFont="1" applyFill="1" applyAlignment="1">
      <alignment horizontal="center"/>
    </xf>
  </cellXfs>
  <cellStyles count="24">
    <cellStyle name="Обычный" xfId="0" builtinId="0"/>
    <cellStyle name="Обычный 2" xfId="1" xr:uid="{00000000-0005-0000-0000-000001000000}"/>
    <cellStyle name="Обычный 3" xfId="5" xr:uid="{00000000-0005-0000-0000-000002000000}"/>
    <cellStyle name="Обычный 3 2" xfId="6" xr:uid="{00000000-0005-0000-0000-000003000000}"/>
    <cellStyle name="Обычный 3 3" xfId="7" xr:uid="{00000000-0005-0000-0000-000004000000}"/>
    <cellStyle name="Обычный 3 4" xfId="8" xr:uid="{00000000-0005-0000-0000-000005000000}"/>
    <cellStyle name="Обычный 3 5" xfId="9" xr:uid="{00000000-0005-0000-0000-000006000000}"/>
    <cellStyle name="Обычный 3 6" xfId="10" xr:uid="{00000000-0005-0000-0000-000007000000}"/>
    <cellStyle name="Обычный 3 6 2" xfId="11" xr:uid="{00000000-0005-0000-0000-000008000000}"/>
    <cellStyle name="Обычный 3 6 2 2" xfId="2" xr:uid="{00000000-0005-0000-0000-000009000000}"/>
    <cellStyle name="Обычный 3 6 2 2 2" xfId="22" xr:uid="{DF04B85B-4226-4360-BA98-A78790F200D4}"/>
    <cellStyle name="Обычный 3 6 2 2 2 2" xfId="23" xr:uid="{66AA682D-32BA-4A4B-89A2-9D3DE0D8B96E}"/>
    <cellStyle name="Обычный 3 7" xfId="12" xr:uid="{00000000-0005-0000-0000-00000A000000}"/>
    <cellStyle name="Обычный 4" xfId="13" xr:uid="{00000000-0005-0000-0000-00000B000000}"/>
    <cellStyle name="Обычный 5" xfId="14" xr:uid="{00000000-0005-0000-0000-00000C000000}"/>
    <cellStyle name="Обычный 6" xfId="15" xr:uid="{00000000-0005-0000-0000-00000D000000}"/>
    <cellStyle name="Обычный 7" xfId="16" xr:uid="{00000000-0005-0000-0000-00000E000000}"/>
    <cellStyle name="Обычный 8" xfId="4" xr:uid="{00000000-0005-0000-0000-00000F000000}"/>
    <cellStyle name="Обычный 9" xfId="17" xr:uid="{00000000-0005-0000-0000-000010000000}"/>
    <cellStyle name="Обычный 9 2" xfId="3" xr:uid="{00000000-0005-0000-0000-000011000000}"/>
    <cellStyle name="Процентный 2" xfId="18" xr:uid="{00000000-0005-0000-0000-000012000000}"/>
    <cellStyle name="Финансовый 2" xfId="19" xr:uid="{00000000-0005-0000-0000-000013000000}"/>
    <cellStyle name="Финансовый 3" xfId="20" xr:uid="{00000000-0005-0000-0000-000014000000}"/>
    <cellStyle name="Финансовый 3 2" xfId="21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0;&#1086;&#1087;&#1080;&#1103;%20&#1057;&#1074;&#1086;&#1076;&#1085;&#1072;&#1103;%20&#1041;&#1056;.%20&#1041;&#1102;&#1076;&#1078;&#1077;&#1090;&#1085;&#1072;&#1103;%20&#1088;&#1086;&#1089;&#1087;&#1080;&#1089;&#1100;%20&#1085;&#1072;%202020%20&#1075;&#1086;&#1076;%20_&#1056;&#1045;_14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7;&#1074;&#1086;&#1076;&#1085;&#1072;&#1103;%20&#1073;&#1102;&#1076;&#1078;&#1077;&#1090;&#1085;&#1072;&#1103;%20&#1088;&#1086;&#1089;&#1087;&#1080;&#1089;&#1100;%20&#1085;&#1072;%202019%20&#1075;&#1086;&#1076;%20_&#1074;&#1072;&#1088;&#1080;&#1072;&#1085;&#1090;_2%20&#1084;&#1080;&#1083;.%20%20&#1048;&#1079;&#1084;&#1077;&#1085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5;&#1088;&#1080;&#1083;&#1086;&#1078;&#1077;&#1085;&#1080;&#1103;%201%202%203%204%205%20&#1082;%20&#1087;&#1088;&#1086;&#1077;&#1082;&#1090;&#1091;%20&#1073;&#1102;&#1076;&#1078;&#1077;&#1090;&#1072;%20&#1085;&#1072;%202019%20&#1075;&#1086;&#1076;%20&#1076;&#1083;&#1103;%20&#1043;&#1083;&#1072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БР 2020 (2)"/>
      <sheetName val="БР_МС 2020"/>
      <sheetName val="БР _МА 2020"/>
    </sheetNames>
    <sheetDataSet>
      <sheetData sheetId="0" refreshError="1"/>
      <sheetData sheetId="1" refreshError="1">
        <row r="10">
          <cell r="F10">
            <v>5761.9000000000005</v>
          </cell>
        </row>
        <row r="11">
          <cell r="F11">
            <v>5761.9000000000005</v>
          </cell>
        </row>
        <row r="12">
          <cell r="F12">
            <v>1327.8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4338.1000000000004</v>
          </cell>
        </row>
        <row r="23">
          <cell r="F23">
            <v>304.60000000000002</v>
          </cell>
        </row>
        <row r="24">
          <cell r="F24">
            <v>304.60000000000002</v>
          </cell>
        </row>
        <row r="25">
          <cell r="F25">
            <v>304.60000000000002</v>
          </cell>
        </row>
        <row r="29">
          <cell r="F29">
            <v>4033.5</v>
          </cell>
        </row>
        <row r="30">
          <cell r="F30">
            <v>2257</v>
          </cell>
        </row>
        <row r="31">
          <cell r="F31">
            <v>2257</v>
          </cell>
        </row>
        <row r="38">
          <cell r="F38">
            <v>1767.4</v>
          </cell>
        </row>
        <row r="39">
          <cell r="F39">
            <v>1767.4</v>
          </cell>
        </row>
        <row r="53">
          <cell r="F53">
            <v>9.1</v>
          </cell>
        </row>
        <row r="54">
          <cell r="F54">
            <v>9.1</v>
          </cell>
        </row>
        <row r="64">
          <cell r="F64">
            <v>96</v>
          </cell>
        </row>
        <row r="65">
          <cell r="F65">
            <v>96</v>
          </cell>
        </row>
        <row r="66">
          <cell r="F66">
            <v>96</v>
          </cell>
        </row>
        <row r="67">
          <cell r="F67">
            <v>96</v>
          </cell>
        </row>
        <row r="71">
          <cell r="F71">
            <v>5761.9000000000005</v>
          </cell>
        </row>
      </sheetData>
      <sheetData sheetId="2" refreshError="1">
        <row r="10">
          <cell r="F10">
            <v>87843.1</v>
          </cell>
        </row>
        <row r="11">
          <cell r="F11">
            <v>15106.499999999998</v>
          </cell>
        </row>
        <row r="12">
          <cell r="F12">
            <v>14718.999999999998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10698.899999999998</v>
          </cell>
        </row>
        <row r="23">
          <cell r="F23">
            <v>9263.5999999999985</v>
          </cell>
        </row>
        <row r="24">
          <cell r="F24">
            <v>9263.5999999999985</v>
          </cell>
        </row>
        <row r="33">
          <cell r="F33">
            <v>1433.2999999999997</v>
          </cell>
        </row>
        <row r="34">
          <cell r="F34">
            <v>1433.2999999999997</v>
          </cell>
        </row>
        <row r="47">
          <cell r="F47">
            <v>2</v>
          </cell>
        </row>
        <row r="48">
          <cell r="F48">
            <v>2</v>
          </cell>
        </row>
        <row r="58">
          <cell r="F58">
            <v>798.59999999999991</v>
          </cell>
        </row>
        <row r="59">
          <cell r="F59">
            <v>798.59999999999991</v>
          </cell>
        </row>
        <row r="66">
          <cell r="F66">
            <v>1893.7</v>
          </cell>
        </row>
        <row r="67">
          <cell r="F67">
            <v>1756.9</v>
          </cell>
        </row>
        <row r="68">
          <cell r="F68">
            <v>1756.9</v>
          </cell>
        </row>
        <row r="77">
          <cell r="F77">
            <v>136.80000000000001</v>
          </cell>
        </row>
        <row r="78">
          <cell r="F78">
            <v>136.80000000000001</v>
          </cell>
        </row>
        <row r="87">
          <cell r="F87">
            <v>30</v>
          </cell>
        </row>
        <row r="88">
          <cell r="F88">
            <v>30</v>
          </cell>
        </row>
        <row r="89">
          <cell r="F89">
            <v>30</v>
          </cell>
        </row>
        <row r="90">
          <cell r="F90">
            <v>30</v>
          </cell>
        </row>
        <row r="93">
          <cell r="F93">
            <v>357.5</v>
          </cell>
        </row>
        <row r="94">
          <cell r="F94">
            <v>200</v>
          </cell>
        </row>
        <row r="95">
          <cell r="F95">
            <v>200</v>
          </cell>
        </row>
        <row r="96">
          <cell r="F96">
            <v>200</v>
          </cell>
        </row>
        <row r="97">
          <cell r="F97">
            <v>200</v>
          </cell>
        </row>
        <row r="101">
          <cell r="F101">
            <v>150</v>
          </cell>
        </row>
        <row r="102">
          <cell r="F102">
            <v>150</v>
          </cell>
        </row>
        <row r="103">
          <cell r="F103">
            <v>150</v>
          </cell>
        </row>
        <row r="107">
          <cell r="F107">
            <v>7.5</v>
          </cell>
        </row>
        <row r="108">
          <cell r="F108">
            <v>7.5</v>
          </cell>
        </row>
        <row r="109">
          <cell r="F109">
            <v>7.5</v>
          </cell>
        </row>
        <row r="114">
          <cell r="F114">
            <v>150</v>
          </cell>
        </row>
        <row r="115">
          <cell r="F115">
            <v>150</v>
          </cell>
        </row>
        <row r="116">
          <cell r="F116">
            <v>150</v>
          </cell>
        </row>
        <row r="117">
          <cell r="F117">
            <v>150</v>
          </cell>
        </row>
        <row r="118">
          <cell r="F118">
            <v>150</v>
          </cell>
        </row>
        <row r="126">
          <cell r="F126">
            <v>726.2</v>
          </cell>
        </row>
        <row r="127">
          <cell r="F127">
            <v>726.2</v>
          </cell>
        </row>
        <row r="128">
          <cell r="F128">
            <v>726.2</v>
          </cell>
        </row>
        <row r="129">
          <cell r="F129">
            <v>726.2</v>
          </cell>
        </row>
        <row r="130">
          <cell r="F130">
            <v>621</v>
          </cell>
        </row>
        <row r="131">
          <cell r="F131">
            <v>621</v>
          </cell>
        </row>
        <row r="138">
          <cell r="F138">
            <v>105.2</v>
          </cell>
        </row>
        <row r="139">
          <cell r="F139">
            <v>105.2</v>
          </cell>
        </row>
        <row r="150">
          <cell r="F150">
            <v>31924.2</v>
          </cell>
        </row>
        <row r="151">
          <cell r="F151">
            <v>31924.2</v>
          </cell>
        </row>
        <row r="152">
          <cell r="F152">
            <v>9240.7000000000007</v>
          </cell>
        </row>
        <row r="154">
          <cell r="F154">
            <v>8353.1</v>
          </cell>
        </row>
        <row r="155">
          <cell r="F155">
            <v>8353.1</v>
          </cell>
        </row>
        <row r="162">
          <cell r="F162">
            <v>885.59999999999991</v>
          </cell>
        </row>
        <row r="163">
          <cell r="F163">
            <v>885.59999999999991</v>
          </cell>
        </row>
        <row r="173">
          <cell r="F173">
            <v>2</v>
          </cell>
        </row>
        <row r="174">
          <cell r="F174">
            <v>2</v>
          </cell>
        </row>
        <row r="184">
          <cell r="F184">
            <v>22683.5</v>
          </cell>
        </row>
        <row r="185">
          <cell r="F185">
            <v>3500</v>
          </cell>
        </row>
        <row r="186">
          <cell r="F186">
            <v>3500</v>
          </cell>
        </row>
        <row r="187">
          <cell r="F187">
            <v>3500</v>
          </cell>
        </row>
        <row r="191">
          <cell r="F191">
            <v>1400</v>
          </cell>
        </row>
        <row r="192">
          <cell r="F192">
            <v>1400</v>
          </cell>
        </row>
        <row r="193">
          <cell r="F193">
            <v>1400</v>
          </cell>
        </row>
        <row r="200">
          <cell r="F200">
            <v>12650</v>
          </cell>
        </row>
        <row r="201">
          <cell r="F201">
            <v>12650</v>
          </cell>
        </row>
        <row r="202">
          <cell r="F202">
            <v>12650</v>
          </cell>
        </row>
        <row r="208">
          <cell r="F208">
            <v>4833.5</v>
          </cell>
        </row>
        <row r="209">
          <cell r="F209">
            <v>4833.5</v>
          </cell>
        </row>
        <row r="210">
          <cell r="F210">
            <v>4833.5</v>
          </cell>
        </row>
        <row r="220">
          <cell r="F220">
            <v>300</v>
          </cell>
        </row>
        <row r="221">
          <cell r="F221">
            <v>300</v>
          </cell>
        </row>
        <row r="222">
          <cell r="F222">
            <v>300</v>
          </cell>
        </row>
        <row r="226">
          <cell r="F226">
            <v>1492.8</v>
          </cell>
        </row>
        <row r="227">
          <cell r="F227">
            <v>127.8</v>
          </cell>
        </row>
        <row r="229">
          <cell r="F229">
            <v>127.8</v>
          </cell>
        </row>
        <row r="230">
          <cell r="F230">
            <v>127.8</v>
          </cell>
        </row>
        <row r="234">
          <cell r="F234">
            <v>1365</v>
          </cell>
        </row>
        <row r="235">
          <cell r="F235">
            <v>100</v>
          </cell>
        </row>
        <row r="236">
          <cell r="F236">
            <v>100</v>
          </cell>
        </row>
        <row r="237">
          <cell r="F237">
            <v>100</v>
          </cell>
        </row>
        <row r="241">
          <cell r="F241">
            <v>743</v>
          </cell>
        </row>
        <row r="242">
          <cell r="F242">
            <v>743</v>
          </cell>
        </row>
        <row r="243">
          <cell r="F243">
            <v>743</v>
          </cell>
        </row>
        <row r="254">
          <cell r="F254">
            <v>522</v>
          </cell>
        </row>
        <row r="255">
          <cell r="F255">
            <v>24</v>
          </cell>
        </row>
        <row r="256">
          <cell r="F256">
            <v>24</v>
          </cell>
        </row>
        <row r="257">
          <cell r="F257">
            <v>24</v>
          </cell>
        </row>
        <row r="261">
          <cell r="F261">
            <v>160</v>
          </cell>
        </row>
        <row r="262">
          <cell r="F262">
            <v>160</v>
          </cell>
        </row>
        <row r="263">
          <cell r="F263">
            <v>160</v>
          </cell>
        </row>
        <row r="270">
          <cell r="F270">
            <v>290</v>
          </cell>
        </row>
        <row r="271">
          <cell r="F271">
            <v>290</v>
          </cell>
        </row>
        <row r="272">
          <cell r="F272">
            <v>290</v>
          </cell>
        </row>
        <row r="291">
          <cell r="F291">
            <v>8636</v>
          </cell>
        </row>
        <row r="292">
          <cell r="F292">
            <v>5464</v>
          </cell>
        </row>
        <row r="293">
          <cell r="F293">
            <v>5464</v>
          </cell>
        </row>
        <row r="294">
          <cell r="F294">
            <v>5464</v>
          </cell>
        </row>
        <row r="295">
          <cell r="F295">
            <v>5464</v>
          </cell>
        </row>
        <row r="296">
          <cell r="F296">
            <v>5464</v>
          </cell>
        </row>
        <row r="303">
          <cell r="F303">
            <v>3172</v>
          </cell>
        </row>
        <row r="304">
          <cell r="F304">
            <v>3172</v>
          </cell>
        </row>
        <row r="305">
          <cell r="F305">
            <v>3172</v>
          </cell>
        </row>
        <row r="306">
          <cell r="F306">
            <v>3172</v>
          </cell>
        </row>
        <row r="307">
          <cell r="F307">
            <v>3172</v>
          </cell>
        </row>
        <row r="317">
          <cell r="F317">
            <v>13050.9</v>
          </cell>
        </row>
        <row r="318">
          <cell r="F318">
            <v>242.1</v>
          </cell>
        </row>
        <row r="319">
          <cell r="F319">
            <v>242.1</v>
          </cell>
        </row>
        <row r="320">
          <cell r="F320">
            <v>242.1</v>
          </cell>
        </row>
        <row r="321">
          <cell r="F321">
            <v>242.1</v>
          </cell>
        </row>
        <row r="325">
          <cell r="F325">
            <v>2145</v>
          </cell>
        </row>
        <row r="326">
          <cell r="F326">
            <v>2145</v>
          </cell>
        </row>
        <row r="327">
          <cell r="F327">
            <v>2145</v>
          </cell>
        </row>
        <row r="328">
          <cell r="F328">
            <v>2145</v>
          </cell>
        </row>
        <row r="332">
          <cell r="F332">
            <v>10663.8</v>
          </cell>
        </row>
        <row r="333">
          <cell r="F333">
            <v>6797.5</v>
          </cell>
        </row>
        <row r="334">
          <cell r="F334">
            <v>6797.5</v>
          </cell>
        </row>
        <row r="335">
          <cell r="F335">
            <v>6797.5</v>
          </cell>
        </row>
        <row r="339">
          <cell r="F339">
            <v>3866.3</v>
          </cell>
        </row>
        <row r="340">
          <cell r="F340">
            <v>3866.3</v>
          </cell>
        </row>
        <row r="341">
          <cell r="F341">
            <v>3866.3</v>
          </cell>
        </row>
        <row r="345">
          <cell r="F345">
            <v>12238.3</v>
          </cell>
        </row>
        <row r="346">
          <cell r="F346">
            <v>12238.3</v>
          </cell>
        </row>
        <row r="347">
          <cell r="F347">
            <v>12238.3</v>
          </cell>
        </row>
        <row r="348">
          <cell r="F348">
            <v>576</v>
          </cell>
        </row>
        <row r="349">
          <cell r="F349">
            <v>576</v>
          </cell>
        </row>
        <row r="350">
          <cell r="F350">
            <v>576</v>
          </cell>
        </row>
        <row r="357">
          <cell r="F357">
            <v>11662.3</v>
          </cell>
        </row>
        <row r="358">
          <cell r="F358">
            <v>9262.2999999999993</v>
          </cell>
        </row>
        <row r="359">
          <cell r="F359">
            <v>9262.2999999999993</v>
          </cell>
        </row>
        <row r="368">
          <cell r="F368">
            <v>2398</v>
          </cell>
        </row>
        <row r="369">
          <cell r="F369">
            <v>2398</v>
          </cell>
        </row>
        <row r="391">
          <cell r="F391">
            <v>4518.2</v>
          </cell>
        </row>
        <row r="392">
          <cell r="F392">
            <v>1980.5</v>
          </cell>
        </row>
        <row r="393">
          <cell r="F393">
            <v>1980.5</v>
          </cell>
        </row>
        <row r="394">
          <cell r="F394">
            <v>1980.5</v>
          </cell>
        </row>
        <row r="395">
          <cell r="F395">
            <v>1980.5</v>
          </cell>
        </row>
        <row r="399">
          <cell r="F399">
            <v>2537.6999999999998</v>
          </cell>
        </row>
        <row r="400">
          <cell r="F400">
            <v>2537.6999999999998</v>
          </cell>
        </row>
        <row r="401">
          <cell r="F401">
            <v>2537.6999999999998</v>
          </cell>
        </row>
        <row r="402">
          <cell r="F402">
            <v>2466</v>
          </cell>
        </row>
        <row r="403">
          <cell r="F403">
            <v>2466</v>
          </cell>
        </row>
        <row r="410">
          <cell r="F410">
            <v>70.699999999999989</v>
          </cell>
        </row>
        <row r="411">
          <cell r="F411">
            <v>70.699999999999989</v>
          </cell>
        </row>
        <row r="419">
          <cell r="F419">
            <v>1</v>
          </cell>
        </row>
        <row r="420">
          <cell r="F420">
            <v>1</v>
          </cell>
        </row>
        <row r="427">
          <cell r="F427">
            <v>87843.1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БЮДЖ. РОС. 2019"/>
      <sheetName val="Бюджетная Роспись 2019_программ"/>
    </sheetNames>
    <sheetDataSet>
      <sheetData sheetId="0" refreshError="1"/>
      <sheetData sheetId="1" refreshError="1">
        <row r="10">
          <cell r="F10">
            <v>5277</v>
          </cell>
        </row>
        <row r="348">
          <cell r="F348">
            <v>24</v>
          </cell>
        </row>
        <row r="349">
          <cell r="F349">
            <v>24</v>
          </cell>
        </row>
        <row r="350">
          <cell r="F350">
            <v>24</v>
          </cell>
        </row>
        <row r="354">
          <cell r="F354">
            <v>24</v>
          </cell>
        </row>
        <row r="355">
          <cell r="F355">
            <v>24</v>
          </cell>
        </row>
        <row r="356">
          <cell r="F356">
            <v>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.1 ДОХОДОВ 2019"/>
      <sheetName val="Прилож 2 функц 2019"/>
      <sheetName val="Прилож №3 ведомств."/>
      <sheetName val="Прил.№4 по разд подр. "/>
      <sheetName val="Прилож.5 Источники"/>
    </sheetNames>
    <sheetDataSet>
      <sheetData sheetId="0" refreshError="1"/>
      <sheetData sheetId="1">
        <row r="142">
          <cell r="E142">
            <v>2915</v>
          </cell>
        </row>
        <row r="174">
          <cell r="E174">
            <v>2</v>
          </cell>
        </row>
        <row r="175">
          <cell r="E175">
            <v>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16"/>
  <sheetViews>
    <sheetView tabSelected="1" view="pageBreakPreview" zoomScale="90" zoomScaleNormal="90" zoomScaleSheetLayoutView="90" zoomScalePageLayoutView="140" workbookViewId="0">
      <selection activeCell="A11" sqref="A11"/>
    </sheetView>
  </sheetViews>
  <sheetFormatPr defaultRowHeight="12.75" x14ac:dyDescent="0.2"/>
  <cols>
    <col min="1" max="1" width="73.85546875" style="2" customWidth="1"/>
    <col min="2" max="2" width="12.85546875" style="2" customWidth="1"/>
    <col min="3" max="3" width="17.28515625" style="2" customWidth="1"/>
    <col min="4" max="4" width="12.85546875" style="2" customWidth="1"/>
    <col min="5" max="5" width="15.7109375" style="2" customWidth="1"/>
    <col min="6" max="6" width="16.140625" style="2" hidden="1" customWidth="1"/>
    <col min="7" max="7" width="0" style="2" hidden="1" customWidth="1"/>
    <col min="8" max="8" width="11" style="2" hidden="1" customWidth="1"/>
    <col min="9" max="9" width="10.5703125" style="2" hidden="1" customWidth="1"/>
    <col min="10" max="10" width="9.28515625" style="2" hidden="1" customWidth="1"/>
    <col min="11" max="12" width="0" style="2" hidden="1" customWidth="1"/>
    <col min="13" max="13" width="11.42578125" style="2" customWidth="1"/>
    <col min="14" max="14" width="14.7109375" style="2" customWidth="1"/>
    <col min="15" max="16384" width="9.140625" style="2"/>
  </cols>
  <sheetData>
    <row r="1" spans="1:6" x14ac:dyDescent="0.2">
      <c r="A1" s="301" t="s">
        <v>259</v>
      </c>
      <c r="B1" s="301"/>
      <c r="C1" s="301"/>
      <c r="D1" s="301"/>
      <c r="E1" s="301"/>
    </row>
    <row r="2" spans="1:6" ht="18.75" x14ac:dyDescent="0.3">
      <c r="A2" s="300"/>
      <c r="B2" s="300"/>
      <c r="C2" s="300"/>
      <c r="D2" s="300"/>
      <c r="E2" s="300"/>
    </row>
    <row r="3" spans="1:6" ht="18.75" x14ac:dyDescent="0.3">
      <c r="A3" s="310" t="s">
        <v>264</v>
      </c>
      <c r="B3" s="310"/>
      <c r="C3" s="310"/>
      <c r="D3" s="310"/>
      <c r="E3" s="310"/>
    </row>
    <row r="4" spans="1:6" ht="18.75" x14ac:dyDescent="0.3">
      <c r="A4" s="311" t="s">
        <v>199</v>
      </c>
      <c r="B4" s="311"/>
      <c r="C4" s="311"/>
      <c r="D4" s="311"/>
      <c r="E4" s="311"/>
    </row>
    <row r="5" spans="1:6" ht="51.75" customHeight="1" x14ac:dyDescent="0.2">
      <c r="A5" s="302" t="s">
        <v>265</v>
      </c>
      <c r="B5" s="302"/>
      <c r="C5" s="302"/>
      <c r="D5" s="302"/>
      <c r="E5" s="302"/>
    </row>
    <row r="6" spans="1:6" ht="15" x14ac:dyDescent="0.25">
      <c r="A6" s="3"/>
      <c r="E6" s="4"/>
    </row>
    <row r="7" spans="1:6" ht="18.75" x14ac:dyDescent="0.3">
      <c r="A7" s="312" t="s">
        <v>2</v>
      </c>
      <c r="B7" s="312"/>
      <c r="C7" s="312"/>
      <c r="D7" s="312"/>
      <c r="E7" s="312"/>
      <c r="F7" s="1"/>
    </row>
    <row r="8" spans="1:6" x14ac:dyDescent="0.2">
      <c r="E8" s="4"/>
    </row>
    <row r="9" spans="1:6" ht="18.75" x14ac:dyDescent="0.3">
      <c r="A9" s="313" t="s">
        <v>3</v>
      </c>
      <c r="B9" s="313"/>
      <c r="C9" s="313"/>
      <c r="D9" s="313"/>
      <c r="E9" s="313"/>
    </row>
    <row r="10" spans="1:6" ht="38.25" customHeight="1" x14ac:dyDescent="0.2">
      <c r="A10" s="314" t="s">
        <v>193</v>
      </c>
      <c r="B10" s="314"/>
      <c r="C10" s="314"/>
      <c r="D10" s="314"/>
      <c r="E10" s="314"/>
    </row>
    <row r="13" spans="1:6" ht="36.75" customHeight="1" x14ac:dyDescent="0.3">
      <c r="A13" s="315" t="s">
        <v>4</v>
      </c>
      <c r="B13" s="315"/>
      <c r="C13" s="315"/>
      <c r="D13" s="315"/>
      <c r="E13" s="315"/>
    </row>
    <row r="14" spans="1:6" ht="7.5" customHeight="1" x14ac:dyDescent="0.2">
      <c r="A14" s="304"/>
      <c r="B14" s="304"/>
      <c r="C14" s="304"/>
      <c r="D14" s="4"/>
      <c r="E14" s="4"/>
    </row>
    <row r="15" spans="1:6" x14ac:dyDescent="0.2">
      <c r="A15" s="305" t="s">
        <v>5</v>
      </c>
      <c r="B15" s="306" t="s">
        <v>6</v>
      </c>
      <c r="C15" s="306" t="s">
        <v>7</v>
      </c>
      <c r="D15" s="307" t="s">
        <v>177</v>
      </c>
      <c r="E15" s="309" t="s">
        <v>8</v>
      </c>
    </row>
    <row r="16" spans="1:6" ht="49.5" customHeight="1" x14ac:dyDescent="0.2">
      <c r="A16" s="305"/>
      <c r="B16" s="306"/>
      <c r="C16" s="306"/>
      <c r="D16" s="308"/>
      <c r="E16" s="309"/>
    </row>
    <row r="17" spans="1:14" ht="18.75" x14ac:dyDescent="0.3">
      <c r="A17" s="5" t="s">
        <v>9</v>
      </c>
      <c r="B17" s="63" t="s">
        <v>142</v>
      </c>
      <c r="C17" s="28"/>
      <c r="D17" s="23"/>
      <c r="E17" s="8">
        <f>E18+E22+E34+E56+E60+E52</f>
        <v>27234.399999999998</v>
      </c>
      <c r="F17" s="2" t="e">
        <f>#REF!+#REF!</f>
        <v>#REF!</v>
      </c>
      <c r="G17" s="6" t="e">
        <f>E17-F17</f>
        <v>#REF!</v>
      </c>
      <c r="H17" s="6">
        <f>E18+E22+E34+E56+E60</f>
        <v>21234.399999999998</v>
      </c>
      <c r="I17" s="6">
        <f>E17-H17</f>
        <v>6000</v>
      </c>
      <c r="J17" s="6">
        <f>E18+E22+E34+E52+E56+E60</f>
        <v>27234.399999999998</v>
      </c>
      <c r="K17" s="6">
        <f>J17-'Прилож №3 ведомств.'!J12</f>
        <v>27234.399999999998</v>
      </c>
      <c r="L17" s="2" t="s">
        <v>187</v>
      </c>
    </row>
    <row r="18" spans="1:14" ht="42" customHeight="1" x14ac:dyDescent="0.3">
      <c r="A18" s="42" t="s">
        <v>11</v>
      </c>
      <c r="B18" s="63" t="s">
        <v>14</v>
      </c>
      <c r="C18" s="28"/>
      <c r="D18" s="23"/>
      <c r="E18" s="8">
        <f>E19</f>
        <v>1380.6</v>
      </c>
      <c r="H18" s="6">
        <f>'Прилож №3 ведомств.'!E15</f>
        <v>1380.6</v>
      </c>
      <c r="I18" s="6">
        <f t="shared" ref="I18:I22" si="0">E18-H18</f>
        <v>0</v>
      </c>
      <c r="L18" s="2" t="s">
        <v>188</v>
      </c>
      <c r="N18" s="6"/>
    </row>
    <row r="19" spans="1:14" ht="18.75" x14ac:dyDescent="0.3">
      <c r="A19" s="25" t="s">
        <v>13</v>
      </c>
      <c r="B19" s="9" t="s">
        <v>14</v>
      </c>
      <c r="C19" s="9" t="s">
        <v>15</v>
      </c>
      <c r="D19" s="10"/>
      <c r="E19" s="11">
        <f>E20</f>
        <v>1380.6</v>
      </c>
      <c r="H19" s="6">
        <f>'Прилож №3 ведомств.'!E16</f>
        <v>1380.6</v>
      </c>
      <c r="I19" s="6">
        <f t="shared" si="0"/>
        <v>0</v>
      </c>
    </row>
    <row r="20" spans="1:14" ht="79.5" customHeight="1" x14ac:dyDescent="0.3">
      <c r="A20" s="13" t="s">
        <v>16</v>
      </c>
      <c r="B20" s="9" t="s">
        <v>14</v>
      </c>
      <c r="C20" s="9" t="s">
        <v>15</v>
      </c>
      <c r="D20" s="10">
        <v>100</v>
      </c>
      <c r="E20" s="11">
        <f>E21</f>
        <v>1380.6</v>
      </c>
      <c r="H20" s="6">
        <f>'Прилож №3 ведомств.'!E17</f>
        <v>1380.6</v>
      </c>
      <c r="I20" s="6">
        <f t="shared" si="0"/>
        <v>0</v>
      </c>
      <c r="L20" s="2" t="s">
        <v>189</v>
      </c>
    </row>
    <row r="21" spans="1:14" ht="37.5" x14ac:dyDescent="0.3">
      <c r="A21" s="13" t="s">
        <v>17</v>
      </c>
      <c r="B21" s="9" t="s">
        <v>14</v>
      </c>
      <c r="C21" s="9" t="s">
        <v>15</v>
      </c>
      <c r="D21" s="10">
        <v>120</v>
      </c>
      <c r="E21" s="11">
        <v>1380.6</v>
      </c>
      <c r="H21" s="6">
        <f>E21</f>
        <v>1380.6</v>
      </c>
      <c r="I21" s="6">
        <f t="shared" si="0"/>
        <v>0</v>
      </c>
      <c r="L21" s="2" t="s">
        <v>190</v>
      </c>
    </row>
    <row r="22" spans="1:14" ht="48.75" customHeight="1" x14ac:dyDescent="0.3">
      <c r="A22" s="42" t="s">
        <v>18</v>
      </c>
      <c r="B22" s="28" t="s">
        <v>21</v>
      </c>
      <c r="C22" s="28"/>
      <c r="D22" s="23"/>
      <c r="E22" s="8">
        <f>E23</f>
        <v>4592.5</v>
      </c>
      <c r="F22" s="2" t="e">
        <f>#REF!</f>
        <v>#REF!</v>
      </c>
      <c r="G22" s="6" t="e">
        <f>E22-F22</f>
        <v>#REF!</v>
      </c>
      <c r="H22" s="6">
        <f>E22</f>
        <v>4592.5</v>
      </c>
      <c r="I22" s="6">
        <f t="shared" si="0"/>
        <v>0</v>
      </c>
      <c r="L22" s="2" t="s">
        <v>191</v>
      </c>
    </row>
    <row r="23" spans="1:14" ht="59.25" customHeight="1" x14ac:dyDescent="0.3">
      <c r="A23" s="26" t="s">
        <v>20</v>
      </c>
      <c r="B23" s="28" t="s">
        <v>21</v>
      </c>
      <c r="C23" s="28"/>
      <c r="D23" s="23"/>
      <c r="E23" s="8">
        <f>E24+E27</f>
        <v>4592.5</v>
      </c>
      <c r="H23" s="2">
        <f>'Прилож №3 ведомств.'!E18</f>
        <v>4592.5</v>
      </c>
      <c r="I23" s="6">
        <f t="shared" ref="I23:I26" si="1">E23-H23</f>
        <v>0</v>
      </c>
      <c r="L23" s="2" t="s">
        <v>192</v>
      </c>
    </row>
    <row r="24" spans="1:14" ht="37.5" x14ac:dyDescent="0.3">
      <c r="A24" s="16" t="s">
        <v>22</v>
      </c>
      <c r="B24" s="9" t="s">
        <v>21</v>
      </c>
      <c r="C24" s="9" t="s">
        <v>23</v>
      </c>
      <c r="D24" s="10"/>
      <c r="E24" s="11">
        <f>E25</f>
        <v>316.5</v>
      </c>
      <c r="H24" s="2">
        <f>'Прилож №3 ведомств.'!E19</f>
        <v>316.5</v>
      </c>
      <c r="I24" s="6">
        <f t="shared" si="1"/>
        <v>0</v>
      </c>
      <c r="M24" s="6" t="e">
        <f>#REF!-E200</f>
        <v>#REF!</v>
      </c>
    </row>
    <row r="25" spans="1:14" ht="75" x14ac:dyDescent="0.3">
      <c r="A25" s="13" t="s">
        <v>16</v>
      </c>
      <c r="B25" s="9" t="s">
        <v>21</v>
      </c>
      <c r="C25" s="9" t="s">
        <v>23</v>
      </c>
      <c r="D25" s="10">
        <v>100</v>
      </c>
      <c r="E25" s="11">
        <f>E26</f>
        <v>316.5</v>
      </c>
      <c r="H25" s="2">
        <f>'Прилож №3 ведомств.'!E20</f>
        <v>316.5</v>
      </c>
      <c r="I25" s="6">
        <f t="shared" si="1"/>
        <v>0</v>
      </c>
    </row>
    <row r="26" spans="1:14" ht="37.5" x14ac:dyDescent="0.3">
      <c r="A26" s="20" t="s">
        <v>17</v>
      </c>
      <c r="B26" s="9" t="s">
        <v>21</v>
      </c>
      <c r="C26" s="9" t="s">
        <v>23</v>
      </c>
      <c r="D26" s="10">
        <v>120</v>
      </c>
      <c r="E26" s="11">
        <v>316.5</v>
      </c>
      <c r="H26" s="2">
        <f>'Прилож №3 ведомств.'!E21</f>
        <v>316.5</v>
      </c>
      <c r="I26" s="6">
        <f t="shared" si="1"/>
        <v>0</v>
      </c>
    </row>
    <row r="27" spans="1:14" ht="37.5" x14ac:dyDescent="0.3">
      <c r="A27" s="21" t="s">
        <v>24</v>
      </c>
      <c r="B27" s="22" t="s">
        <v>21</v>
      </c>
      <c r="C27" s="22" t="s">
        <v>25</v>
      </c>
      <c r="D27" s="23"/>
      <c r="E27" s="8">
        <f>E28+E30+E32</f>
        <v>4276</v>
      </c>
      <c r="F27" s="2" t="e">
        <f>#REF!</f>
        <v>#REF!</v>
      </c>
      <c r="G27" s="6" t="e">
        <f>E27-F27</f>
        <v>#REF!</v>
      </c>
      <c r="H27" s="2">
        <f>'Прилож №3 ведомств.'!E22</f>
        <v>4276</v>
      </c>
      <c r="I27" s="6">
        <f>E27-H27</f>
        <v>0</v>
      </c>
    </row>
    <row r="28" spans="1:14" ht="75" x14ac:dyDescent="0.3">
      <c r="A28" s="13" t="s">
        <v>16</v>
      </c>
      <c r="B28" s="9" t="s">
        <v>21</v>
      </c>
      <c r="C28" s="24" t="s">
        <v>25</v>
      </c>
      <c r="D28" s="10">
        <v>100</v>
      </c>
      <c r="E28" s="11">
        <v>2339.4</v>
      </c>
      <c r="H28" s="2">
        <f>'Прилож №3 ведомств.'!E23</f>
        <v>2339.4</v>
      </c>
      <c r="I28" s="6">
        <f t="shared" ref="I28:I37" si="2">E28-H28</f>
        <v>0</v>
      </c>
    </row>
    <row r="29" spans="1:14" ht="37.5" x14ac:dyDescent="0.3">
      <c r="A29" s="20" t="s">
        <v>17</v>
      </c>
      <c r="B29" s="9" t="s">
        <v>21</v>
      </c>
      <c r="C29" s="24" t="s">
        <v>25</v>
      </c>
      <c r="D29" s="10">
        <v>120</v>
      </c>
      <c r="E29" s="11">
        <v>2257</v>
      </c>
      <c r="H29" s="2">
        <f>'Прилож №3 ведомств.'!E24</f>
        <v>2339.4</v>
      </c>
      <c r="I29" s="6">
        <f t="shared" si="2"/>
        <v>-82.400000000000091</v>
      </c>
    </row>
    <row r="30" spans="1:14" ht="37.5" x14ac:dyDescent="0.3">
      <c r="A30" s="13" t="s">
        <v>26</v>
      </c>
      <c r="B30" s="9" t="s">
        <v>21</v>
      </c>
      <c r="C30" s="24" t="s">
        <v>25</v>
      </c>
      <c r="D30" s="10">
        <v>200</v>
      </c>
      <c r="E30" s="11">
        <f>E31</f>
        <v>1927.5</v>
      </c>
      <c r="H30" s="2">
        <f>'Прилож №3 ведомств.'!E25</f>
        <v>1927.5</v>
      </c>
      <c r="I30" s="6">
        <f t="shared" si="2"/>
        <v>0</v>
      </c>
    </row>
    <row r="31" spans="1:14" ht="37.5" x14ac:dyDescent="0.3">
      <c r="A31" s="20" t="s">
        <v>27</v>
      </c>
      <c r="B31" s="9" t="s">
        <v>21</v>
      </c>
      <c r="C31" s="24" t="s">
        <v>25</v>
      </c>
      <c r="D31" s="10">
        <v>240</v>
      </c>
      <c r="E31" s="11">
        <v>1927.5</v>
      </c>
      <c r="H31" s="2">
        <f>'Прилож №3 ведомств.'!E26</f>
        <v>1927.5</v>
      </c>
      <c r="I31" s="6">
        <f t="shared" si="2"/>
        <v>0</v>
      </c>
    </row>
    <row r="32" spans="1:14" ht="18.75" x14ac:dyDescent="0.3">
      <c r="A32" s="25" t="s">
        <v>28</v>
      </c>
      <c r="B32" s="9" t="s">
        <v>21</v>
      </c>
      <c r="C32" s="24" t="s">
        <v>25</v>
      </c>
      <c r="D32" s="10">
        <v>800</v>
      </c>
      <c r="E32" s="11">
        <f>E33</f>
        <v>9.1</v>
      </c>
      <c r="H32" s="2">
        <f>'Прилож №3 ведомств.'!E27</f>
        <v>9.1</v>
      </c>
      <c r="I32" s="6">
        <f t="shared" si="2"/>
        <v>0</v>
      </c>
    </row>
    <row r="33" spans="1:10" ht="18.75" x14ac:dyDescent="0.3">
      <c r="A33" s="25" t="s">
        <v>29</v>
      </c>
      <c r="B33" s="9" t="s">
        <v>21</v>
      </c>
      <c r="C33" s="24" t="s">
        <v>25</v>
      </c>
      <c r="D33" s="10">
        <v>850</v>
      </c>
      <c r="E33" s="11">
        <v>9.1</v>
      </c>
      <c r="H33" s="2">
        <f>'Прилож №3 ведомств.'!E28</f>
        <v>9.1</v>
      </c>
      <c r="I33" s="6">
        <f t="shared" si="2"/>
        <v>0</v>
      </c>
    </row>
    <row r="34" spans="1:10" ht="75" x14ac:dyDescent="0.3">
      <c r="A34" s="26" t="s">
        <v>30</v>
      </c>
      <c r="B34" s="28" t="s">
        <v>33</v>
      </c>
      <c r="C34" s="28"/>
      <c r="D34" s="23"/>
      <c r="E34" s="27">
        <f>E35+E38+E45+E47</f>
        <v>14327.499999999998</v>
      </c>
      <c r="F34" s="6" t="e">
        <f>#REF!</f>
        <v>#REF!</v>
      </c>
      <c r="G34" s="6" t="e">
        <f>E34-F34</f>
        <v>#REF!</v>
      </c>
      <c r="H34" s="2">
        <f>'Прилож №3 ведомств.'!E35</f>
        <v>14327.499999999998</v>
      </c>
      <c r="I34" s="6">
        <f t="shared" si="2"/>
        <v>0</v>
      </c>
      <c r="J34" s="6" t="e">
        <f>E200-#REF!</f>
        <v>#REF!</v>
      </c>
    </row>
    <row r="35" spans="1:10" ht="80.25" customHeight="1" x14ac:dyDescent="0.3">
      <c r="A35" s="42" t="s">
        <v>32</v>
      </c>
      <c r="B35" s="28" t="s">
        <v>33</v>
      </c>
      <c r="C35" s="28" t="s">
        <v>34</v>
      </c>
      <c r="D35" s="23"/>
      <c r="E35" s="8">
        <f>SUM(E36)</f>
        <v>1380.6</v>
      </c>
      <c r="H35" s="2">
        <f>'Прилож №3 ведомств.'!E36</f>
        <v>1380.6</v>
      </c>
      <c r="I35" s="6">
        <f t="shared" si="2"/>
        <v>0</v>
      </c>
    </row>
    <row r="36" spans="1:10" ht="75" x14ac:dyDescent="0.3">
      <c r="A36" s="13" t="s">
        <v>16</v>
      </c>
      <c r="B36" s="9" t="s">
        <v>33</v>
      </c>
      <c r="C36" s="9" t="s">
        <v>34</v>
      </c>
      <c r="D36" s="10">
        <v>100</v>
      </c>
      <c r="E36" s="11">
        <f>E37</f>
        <v>1380.6</v>
      </c>
      <c r="H36" s="2">
        <f>'Прилож №3 ведомств.'!E37</f>
        <v>1380.6</v>
      </c>
      <c r="I36" s="6">
        <f t="shared" si="2"/>
        <v>0</v>
      </c>
    </row>
    <row r="37" spans="1:10" ht="37.5" x14ac:dyDescent="0.3">
      <c r="A37" s="20" t="s">
        <v>17</v>
      </c>
      <c r="B37" s="9" t="s">
        <v>33</v>
      </c>
      <c r="C37" s="9" t="s">
        <v>34</v>
      </c>
      <c r="D37" s="10">
        <v>120</v>
      </c>
      <c r="E37" s="11">
        <v>1380.6</v>
      </c>
      <c r="H37" s="2">
        <f>'Прилож №3 ведомств.'!E38</f>
        <v>1380.6</v>
      </c>
      <c r="I37" s="6">
        <f t="shared" si="2"/>
        <v>0</v>
      </c>
    </row>
    <row r="38" spans="1:10" ht="56.25" x14ac:dyDescent="0.3">
      <c r="A38" s="29" t="s">
        <v>35</v>
      </c>
      <c r="B38" s="22" t="s">
        <v>33</v>
      </c>
      <c r="C38" s="28" t="s">
        <v>36</v>
      </c>
      <c r="D38" s="23"/>
      <c r="E38" s="30">
        <f>E39+E41+E43</f>
        <v>10150.299999999999</v>
      </c>
      <c r="F38" s="6"/>
      <c r="H38" s="2">
        <f>'Прилож №3 ведомств.'!E39</f>
        <v>10150.299999999999</v>
      </c>
      <c r="I38" s="6">
        <f>E38-H38</f>
        <v>0</v>
      </c>
    </row>
    <row r="39" spans="1:10" ht="75" x14ac:dyDescent="0.3">
      <c r="A39" s="13" t="s">
        <v>16</v>
      </c>
      <c r="B39" s="24" t="s">
        <v>33</v>
      </c>
      <c r="C39" s="9" t="s">
        <v>36</v>
      </c>
      <c r="D39" s="10">
        <v>100</v>
      </c>
      <c r="E39" s="11">
        <f>E40</f>
        <v>8739.9</v>
      </c>
      <c r="H39" s="2">
        <f>'Прилож №3 ведомств.'!E40</f>
        <v>8739.9</v>
      </c>
      <c r="I39" s="6">
        <f>E39-H39</f>
        <v>0</v>
      </c>
    </row>
    <row r="40" spans="1:10" ht="37.5" x14ac:dyDescent="0.3">
      <c r="A40" s="20" t="s">
        <v>17</v>
      </c>
      <c r="B40" s="9" t="s">
        <v>33</v>
      </c>
      <c r="C40" s="9" t="s">
        <v>36</v>
      </c>
      <c r="D40" s="10">
        <v>120</v>
      </c>
      <c r="E40" s="11">
        <v>8739.9</v>
      </c>
      <c r="H40" s="2">
        <f>'Прилож №3 ведомств.'!E41</f>
        <v>8739.9</v>
      </c>
      <c r="I40" s="6">
        <f>E40-H40</f>
        <v>0</v>
      </c>
    </row>
    <row r="41" spans="1:10" ht="37.5" x14ac:dyDescent="0.3">
      <c r="A41" s="13" t="s">
        <v>26</v>
      </c>
      <c r="B41" s="9" t="s">
        <v>33</v>
      </c>
      <c r="C41" s="9" t="s">
        <v>36</v>
      </c>
      <c r="D41" s="10">
        <v>200</v>
      </c>
      <c r="E41" s="11">
        <f>E42</f>
        <v>1407.4</v>
      </c>
      <c r="F41" s="2" t="e">
        <f>F42</f>
        <v>#REF!</v>
      </c>
      <c r="G41" s="6" t="e">
        <f>E41-F41</f>
        <v>#REF!</v>
      </c>
      <c r="H41" s="2">
        <f>'Прилож №3 ведомств.'!E42</f>
        <v>1407.4</v>
      </c>
      <c r="I41" s="6">
        <f>E41-H41</f>
        <v>0</v>
      </c>
    </row>
    <row r="42" spans="1:10" ht="37.5" x14ac:dyDescent="0.3">
      <c r="A42" s="20" t="s">
        <v>27</v>
      </c>
      <c r="B42" s="9" t="s">
        <v>33</v>
      </c>
      <c r="C42" s="9" t="s">
        <v>36</v>
      </c>
      <c r="D42" s="10">
        <v>240</v>
      </c>
      <c r="E42" s="11">
        <v>1407.4</v>
      </c>
      <c r="F42" s="2" t="e">
        <f>#REF!</f>
        <v>#REF!</v>
      </c>
      <c r="G42" s="6" t="e">
        <f>E42-F42</f>
        <v>#REF!</v>
      </c>
      <c r="H42" s="2">
        <f>'Прилож №3 ведомств.'!E43</f>
        <v>1407.4</v>
      </c>
      <c r="I42" s="6">
        <f t="shared" ref="I42:I115" si="3">E42-H42</f>
        <v>0</v>
      </c>
    </row>
    <row r="43" spans="1:10" ht="18.75" x14ac:dyDescent="0.3">
      <c r="A43" s="25" t="s">
        <v>28</v>
      </c>
      <c r="B43" s="9" t="s">
        <v>33</v>
      </c>
      <c r="C43" s="9" t="s">
        <v>36</v>
      </c>
      <c r="D43" s="10">
        <v>800</v>
      </c>
      <c r="E43" s="11">
        <f>E44</f>
        <v>3</v>
      </c>
      <c r="H43" s="2">
        <f>'Прилож №3 ведомств.'!E44</f>
        <v>3</v>
      </c>
      <c r="I43" s="6">
        <f t="shared" si="3"/>
        <v>0</v>
      </c>
    </row>
    <row r="44" spans="1:10" ht="18.75" x14ac:dyDescent="0.3">
      <c r="A44" s="25" t="s">
        <v>29</v>
      </c>
      <c r="B44" s="9" t="s">
        <v>33</v>
      </c>
      <c r="C44" s="9" t="s">
        <v>36</v>
      </c>
      <c r="D44" s="10">
        <v>850</v>
      </c>
      <c r="E44" s="11">
        <v>3</v>
      </c>
      <c r="H44" s="2">
        <f>'Прилож №3 ведомств.'!E45</f>
        <v>3</v>
      </c>
      <c r="I44" s="6">
        <f t="shared" si="3"/>
        <v>0</v>
      </c>
    </row>
    <row r="45" spans="1:10" ht="56.25" x14ac:dyDescent="0.3">
      <c r="A45" s="32" t="s">
        <v>178</v>
      </c>
      <c r="B45" s="44" t="s">
        <v>33</v>
      </c>
      <c r="C45" s="125" t="s">
        <v>179</v>
      </c>
      <c r="D45" s="146">
        <v>100</v>
      </c>
      <c r="E45" s="228">
        <f>E46</f>
        <v>829.8</v>
      </c>
      <c r="H45" s="2">
        <f>'Прилож №3 ведомств.'!E46</f>
        <v>829.8</v>
      </c>
      <c r="I45" s="6">
        <f t="shared" si="3"/>
        <v>0</v>
      </c>
    </row>
    <row r="46" spans="1:10" ht="37.5" x14ac:dyDescent="0.3">
      <c r="A46" s="13" t="s">
        <v>17</v>
      </c>
      <c r="B46" s="53" t="s">
        <v>33</v>
      </c>
      <c r="C46" s="134" t="s">
        <v>179</v>
      </c>
      <c r="D46" s="55">
        <v>120</v>
      </c>
      <c r="E46" s="229">
        <v>829.8</v>
      </c>
      <c r="H46" s="2">
        <f>'Прилож №3 ведомств.'!E47</f>
        <v>829.8</v>
      </c>
      <c r="I46" s="6">
        <f t="shared" si="3"/>
        <v>0</v>
      </c>
    </row>
    <row r="47" spans="1:10" ht="75" x14ac:dyDescent="0.3">
      <c r="A47" s="215" t="s">
        <v>39</v>
      </c>
      <c r="B47" s="224" t="s">
        <v>33</v>
      </c>
      <c r="C47" s="224" t="s">
        <v>40</v>
      </c>
      <c r="D47" s="33"/>
      <c r="E47" s="34">
        <f>E48+E50</f>
        <v>1966.8</v>
      </c>
      <c r="H47" s="2">
        <f>'Прилож №3 ведомств.'!E48</f>
        <v>1966.8</v>
      </c>
      <c r="I47" s="6">
        <f t="shared" si="3"/>
        <v>0</v>
      </c>
    </row>
    <row r="48" spans="1:10" ht="75" x14ac:dyDescent="0.3">
      <c r="A48" s="132" t="s">
        <v>16</v>
      </c>
      <c r="B48" s="9" t="s">
        <v>33</v>
      </c>
      <c r="C48" s="24" t="s">
        <v>40</v>
      </c>
      <c r="D48" s="35">
        <v>100</v>
      </c>
      <c r="E48" s="36">
        <f>E49</f>
        <v>1825.5</v>
      </c>
      <c r="H48" s="2">
        <f>'Прилож №3 ведомств.'!E49</f>
        <v>1825.5</v>
      </c>
      <c r="I48" s="6">
        <f t="shared" si="3"/>
        <v>0</v>
      </c>
    </row>
    <row r="49" spans="1:9" ht="37.5" x14ac:dyDescent="0.3">
      <c r="A49" s="20" t="s">
        <v>17</v>
      </c>
      <c r="B49" s="9" t="s">
        <v>33</v>
      </c>
      <c r="C49" s="24" t="s">
        <v>40</v>
      </c>
      <c r="D49" s="35">
        <v>120</v>
      </c>
      <c r="E49" s="36">
        <v>1825.5</v>
      </c>
      <c r="H49" s="2">
        <f>'Прилож №3 ведомств.'!E50</f>
        <v>1825.5</v>
      </c>
      <c r="I49" s="6">
        <f t="shared" si="3"/>
        <v>0</v>
      </c>
    </row>
    <row r="50" spans="1:9" ht="37.5" x14ac:dyDescent="0.3">
      <c r="A50" s="13" t="s">
        <v>26</v>
      </c>
      <c r="B50" s="9" t="s">
        <v>33</v>
      </c>
      <c r="C50" s="24" t="s">
        <v>40</v>
      </c>
      <c r="D50" s="35">
        <v>200</v>
      </c>
      <c r="E50" s="36">
        <f>E51</f>
        <v>141.30000000000001</v>
      </c>
      <c r="H50" s="2">
        <f>'Прилож №3 ведомств.'!E51</f>
        <v>141.30000000000001</v>
      </c>
      <c r="I50" s="6">
        <f t="shared" si="3"/>
        <v>0</v>
      </c>
    </row>
    <row r="51" spans="1:9" ht="37.5" x14ac:dyDescent="0.3">
      <c r="A51" s="37" t="s">
        <v>27</v>
      </c>
      <c r="B51" s="24" t="s">
        <v>33</v>
      </c>
      <c r="C51" s="24" t="s">
        <v>40</v>
      </c>
      <c r="D51" s="35">
        <v>240</v>
      </c>
      <c r="E51" s="36">
        <f>72.8+68.5</f>
        <v>141.30000000000001</v>
      </c>
      <c r="H51" s="2">
        <f>'Прилож №3 ведомств.'!E52</f>
        <v>141.30000000000001</v>
      </c>
      <c r="I51" s="6">
        <f t="shared" si="3"/>
        <v>0</v>
      </c>
    </row>
    <row r="52" spans="1:9" ht="18.75" x14ac:dyDescent="0.3">
      <c r="A52" s="46" t="s">
        <v>196</v>
      </c>
      <c r="B52" s="51" t="s">
        <v>195</v>
      </c>
      <c r="C52" s="44"/>
      <c r="D52" s="146"/>
      <c r="E52" s="85">
        <f>E53</f>
        <v>6000</v>
      </c>
      <c r="I52" s="6"/>
    </row>
    <row r="53" spans="1:9" ht="37.5" x14ac:dyDescent="0.3">
      <c r="A53" s="26" t="s">
        <v>197</v>
      </c>
      <c r="B53" s="51" t="s">
        <v>195</v>
      </c>
      <c r="C53" s="44"/>
      <c r="D53" s="146"/>
      <c r="E53" s="85">
        <f>E54</f>
        <v>6000</v>
      </c>
      <c r="I53" s="6"/>
    </row>
    <row r="54" spans="1:9" ht="37.5" x14ac:dyDescent="0.3">
      <c r="A54" s="13" t="s">
        <v>26</v>
      </c>
      <c r="B54" s="54" t="s">
        <v>195</v>
      </c>
      <c r="C54" s="53" t="s">
        <v>198</v>
      </c>
      <c r="D54" s="55">
        <v>200</v>
      </c>
      <c r="E54" s="168">
        <f>E55</f>
        <v>6000</v>
      </c>
      <c r="I54" s="6"/>
    </row>
    <row r="55" spans="1:9" ht="39.75" customHeight="1" x14ac:dyDescent="0.3">
      <c r="A55" s="13" t="s">
        <v>27</v>
      </c>
      <c r="B55" s="54" t="s">
        <v>195</v>
      </c>
      <c r="C55" s="53" t="s">
        <v>198</v>
      </c>
      <c r="D55" s="55">
        <v>240</v>
      </c>
      <c r="E55" s="168">
        <v>6000</v>
      </c>
      <c r="I55" s="6"/>
    </row>
    <row r="56" spans="1:9" ht="18.75" x14ac:dyDescent="0.3">
      <c r="A56" s="5" t="s">
        <v>41</v>
      </c>
      <c r="B56" s="28" t="s">
        <v>44</v>
      </c>
      <c r="C56" s="28"/>
      <c r="D56" s="23"/>
      <c r="E56" s="8">
        <f>E57</f>
        <v>30</v>
      </c>
      <c r="H56" s="2">
        <f>'Прилож №3 ведомств.'!E53</f>
        <v>30</v>
      </c>
      <c r="I56" s="6">
        <f t="shared" si="3"/>
        <v>0</v>
      </c>
    </row>
    <row r="57" spans="1:9" ht="18.75" x14ac:dyDescent="0.3">
      <c r="A57" s="25" t="s">
        <v>43</v>
      </c>
      <c r="B57" s="9" t="s">
        <v>44</v>
      </c>
      <c r="C57" s="9" t="s">
        <v>45</v>
      </c>
      <c r="D57" s="38"/>
      <c r="E57" s="11">
        <f>E58</f>
        <v>30</v>
      </c>
      <c r="H57" s="2">
        <f>'Прилож №3 ведомств.'!E54</f>
        <v>30</v>
      </c>
      <c r="I57" s="6">
        <f t="shared" si="3"/>
        <v>0</v>
      </c>
    </row>
    <row r="58" spans="1:9" ht="18.75" x14ac:dyDescent="0.3">
      <c r="A58" s="25" t="s">
        <v>28</v>
      </c>
      <c r="B58" s="9" t="s">
        <v>44</v>
      </c>
      <c r="C58" s="9" t="s">
        <v>45</v>
      </c>
      <c r="D58" s="39">
        <v>800</v>
      </c>
      <c r="E58" s="11">
        <f>E59</f>
        <v>30</v>
      </c>
      <c r="H58" s="2">
        <f>'Прилож №3 ведомств.'!E55</f>
        <v>30</v>
      </c>
      <c r="I58" s="6">
        <f t="shared" si="3"/>
        <v>0</v>
      </c>
    </row>
    <row r="59" spans="1:9" ht="18.75" x14ac:dyDescent="0.3">
      <c r="A59" s="25" t="s">
        <v>46</v>
      </c>
      <c r="B59" s="9" t="s">
        <v>44</v>
      </c>
      <c r="C59" s="9" t="s">
        <v>45</v>
      </c>
      <c r="D59" s="39">
        <v>870</v>
      </c>
      <c r="E59" s="11">
        <v>30</v>
      </c>
      <c r="H59" s="2">
        <f>'Прилож №3 ведомств.'!E56</f>
        <v>30</v>
      </c>
      <c r="I59" s="6">
        <f t="shared" si="3"/>
        <v>0</v>
      </c>
    </row>
    <row r="60" spans="1:9" ht="18.75" x14ac:dyDescent="0.3">
      <c r="A60" s="5" t="s">
        <v>47</v>
      </c>
      <c r="B60" s="28" t="s">
        <v>50</v>
      </c>
      <c r="C60" s="9"/>
      <c r="D60" s="39"/>
      <c r="E60" s="8">
        <f>E61+E64+E67+E70+E73</f>
        <v>903.8</v>
      </c>
      <c r="H60" s="2">
        <v>453.5</v>
      </c>
      <c r="I60" s="6">
        <f t="shared" si="3"/>
        <v>450.29999999999995</v>
      </c>
    </row>
    <row r="61" spans="1:9" ht="56.25" x14ac:dyDescent="0.3">
      <c r="A61" s="26" t="s">
        <v>49</v>
      </c>
      <c r="B61" s="28" t="s">
        <v>50</v>
      </c>
      <c r="C61" s="28" t="s">
        <v>51</v>
      </c>
      <c r="D61" s="39"/>
      <c r="E61" s="8">
        <f>E62</f>
        <v>96</v>
      </c>
      <c r="H61" s="2">
        <f>'Прилож №3 ведомств.'!E29</f>
        <v>96</v>
      </c>
      <c r="I61" s="6">
        <f t="shared" si="3"/>
        <v>0</v>
      </c>
    </row>
    <row r="62" spans="1:9" ht="18.75" x14ac:dyDescent="0.3">
      <c r="A62" s="25" t="s">
        <v>28</v>
      </c>
      <c r="B62" s="9" t="s">
        <v>50</v>
      </c>
      <c r="C62" s="9" t="s">
        <v>51</v>
      </c>
      <c r="D62" s="10">
        <v>800</v>
      </c>
      <c r="E62" s="11">
        <f>E63</f>
        <v>96</v>
      </c>
      <c r="H62" s="2">
        <f>'Прилож №3 ведомств.'!E30</f>
        <v>96</v>
      </c>
      <c r="I62" s="6">
        <f t="shared" si="3"/>
        <v>0</v>
      </c>
    </row>
    <row r="63" spans="1:9" ht="18.75" x14ac:dyDescent="0.3">
      <c r="A63" s="25" t="s">
        <v>52</v>
      </c>
      <c r="B63" s="9" t="s">
        <v>50</v>
      </c>
      <c r="C63" s="9" t="s">
        <v>51</v>
      </c>
      <c r="D63" s="10">
        <v>850</v>
      </c>
      <c r="E63" s="11">
        <v>96</v>
      </c>
      <c r="H63" s="2">
        <f>'Прилож №3 ведомств.'!E31</f>
        <v>96</v>
      </c>
      <c r="I63" s="6">
        <f t="shared" si="3"/>
        <v>0</v>
      </c>
    </row>
    <row r="64" spans="1:9" ht="117" customHeight="1" x14ac:dyDescent="0.3">
      <c r="A64" s="225" t="s">
        <v>164</v>
      </c>
      <c r="B64" s="44" t="s">
        <v>50</v>
      </c>
      <c r="C64" s="44" t="s">
        <v>165</v>
      </c>
      <c r="D64" s="126"/>
      <c r="E64" s="72">
        <f t="shared" ref="E64:E65" si="4">E65</f>
        <v>250</v>
      </c>
      <c r="H64" s="2">
        <f>'Прилож №3 ведомств.'!E59</f>
        <v>250</v>
      </c>
      <c r="I64" s="6">
        <f t="shared" si="3"/>
        <v>0</v>
      </c>
    </row>
    <row r="65" spans="1:9" ht="18.75" x14ac:dyDescent="0.3">
      <c r="A65" s="66" t="s">
        <v>28</v>
      </c>
      <c r="B65" s="53" t="s">
        <v>50</v>
      </c>
      <c r="C65" s="53" t="s">
        <v>165</v>
      </c>
      <c r="D65" s="55">
        <v>800</v>
      </c>
      <c r="E65" s="58">
        <f t="shared" si="4"/>
        <v>250</v>
      </c>
      <c r="H65" s="2">
        <f>'Прилож №3 ведомств.'!E60</f>
        <v>250</v>
      </c>
      <c r="I65" s="6">
        <f t="shared" si="3"/>
        <v>0</v>
      </c>
    </row>
    <row r="66" spans="1:9" ht="18.75" x14ac:dyDescent="0.3">
      <c r="A66" s="66" t="s">
        <v>166</v>
      </c>
      <c r="B66" s="53" t="s">
        <v>50</v>
      </c>
      <c r="C66" s="53" t="s">
        <v>165</v>
      </c>
      <c r="D66" s="55">
        <v>830</v>
      </c>
      <c r="E66" s="58">
        <v>250</v>
      </c>
      <c r="H66" s="2">
        <f>'Прилож №3 ведомств.'!E61</f>
        <v>250</v>
      </c>
      <c r="I66" s="6">
        <f t="shared" si="3"/>
        <v>0</v>
      </c>
    </row>
    <row r="67" spans="1:9" ht="18.75" x14ac:dyDescent="0.3">
      <c r="A67" s="210" t="s">
        <v>167</v>
      </c>
      <c r="B67" s="44" t="s">
        <v>50</v>
      </c>
      <c r="C67" s="44" t="s">
        <v>168</v>
      </c>
      <c r="D67" s="146"/>
      <c r="E67" s="211">
        <f>E68</f>
        <v>150</v>
      </c>
      <c r="H67" s="2">
        <f>'Прилож №3 ведомств.'!E62</f>
        <v>150</v>
      </c>
      <c r="I67" s="6">
        <f t="shared" si="3"/>
        <v>0</v>
      </c>
    </row>
    <row r="68" spans="1:9" ht="37.5" x14ac:dyDescent="0.3">
      <c r="A68" s="13" t="s">
        <v>26</v>
      </c>
      <c r="B68" s="54" t="s">
        <v>50</v>
      </c>
      <c r="C68" s="53" t="s">
        <v>168</v>
      </c>
      <c r="D68" s="149">
        <v>200</v>
      </c>
      <c r="E68" s="212">
        <f>E69</f>
        <v>150</v>
      </c>
      <c r="H68" s="2">
        <f>'Прилож №3 ведомств.'!E63</f>
        <v>150</v>
      </c>
      <c r="I68" s="6">
        <f t="shared" si="3"/>
        <v>0</v>
      </c>
    </row>
    <row r="69" spans="1:9" ht="37.5" x14ac:dyDescent="0.3">
      <c r="A69" s="13" t="s">
        <v>27</v>
      </c>
      <c r="B69" s="54" t="s">
        <v>50</v>
      </c>
      <c r="C69" s="53" t="s">
        <v>168</v>
      </c>
      <c r="D69" s="149">
        <v>240</v>
      </c>
      <c r="E69" s="58">
        <v>150</v>
      </c>
      <c r="H69" s="2">
        <f>'Прилож №3 ведомств.'!E64</f>
        <v>150</v>
      </c>
      <c r="I69" s="6">
        <f t="shared" si="3"/>
        <v>0</v>
      </c>
    </row>
    <row r="70" spans="1:9" ht="75" x14ac:dyDescent="0.3">
      <c r="A70" s="40" t="s">
        <v>37</v>
      </c>
      <c r="B70" s="44" t="s">
        <v>50</v>
      </c>
      <c r="C70" s="44" t="s">
        <v>38</v>
      </c>
      <c r="D70" s="55"/>
      <c r="E70" s="85">
        <f>E71</f>
        <v>7.8</v>
      </c>
      <c r="H70" s="2">
        <f>'Прилож №3 ведомств.'!E65</f>
        <v>7.8</v>
      </c>
      <c r="I70" s="6">
        <f t="shared" si="3"/>
        <v>0</v>
      </c>
    </row>
    <row r="71" spans="1:9" ht="37.5" x14ac:dyDescent="0.3">
      <c r="A71" s="13" t="s">
        <v>26</v>
      </c>
      <c r="B71" s="53" t="s">
        <v>50</v>
      </c>
      <c r="C71" s="53" t="s">
        <v>38</v>
      </c>
      <c r="D71" s="137">
        <v>200</v>
      </c>
      <c r="E71" s="229">
        <f>E72</f>
        <v>7.8</v>
      </c>
      <c r="H71" s="2">
        <f>'Прилож №3 ведомств.'!E66</f>
        <v>7.8</v>
      </c>
      <c r="I71" s="6">
        <f t="shared" si="3"/>
        <v>0</v>
      </c>
    </row>
    <row r="72" spans="1:9" ht="37.5" x14ac:dyDescent="0.3">
      <c r="A72" s="13" t="s">
        <v>27</v>
      </c>
      <c r="B72" s="53" t="s">
        <v>50</v>
      </c>
      <c r="C72" s="53" t="s">
        <v>38</v>
      </c>
      <c r="D72" s="55">
        <v>240</v>
      </c>
      <c r="E72" s="229">
        <v>7.8</v>
      </c>
      <c r="H72" s="2">
        <f>'Прилож №3 ведомств.'!E67</f>
        <v>7.8</v>
      </c>
      <c r="I72" s="6">
        <f t="shared" si="3"/>
        <v>0</v>
      </c>
    </row>
    <row r="73" spans="1:9" ht="93.75" x14ac:dyDescent="0.3">
      <c r="A73" s="26" t="s">
        <v>186</v>
      </c>
      <c r="B73" s="153" t="s">
        <v>50</v>
      </c>
      <c r="C73" s="44" t="s">
        <v>90</v>
      </c>
      <c r="D73" s="84"/>
      <c r="E73" s="230">
        <f>E74</f>
        <v>400</v>
      </c>
      <c r="I73" s="6"/>
    </row>
    <row r="74" spans="1:9" ht="37.5" x14ac:dyDescent="0.3">
      <c r="A74" s="13" t="s">
        <v>26</v>
      </c>
      <c r="B74" s="162" t="s">
        <v>50</v>
      </c>
      <c r="C74" s="53" t="s">
        <v>90</v>
      </c>
      <c r="D74" s="55">
        <v>200</v>
      </c>
      <c r="E74" s="159">
        <f>E75</f>
        <v>400</v>
      </c>
      <c r="I74" s="6"/>
    </row>
    <row r="75" spans="1:9" ht="37.5" x14ac:dyDescent="0.3">
      <c r="A75" s="37" t="s">
        <v>27</v>
      </c>
      <c r="B75" s="9" t="s">
        <v>50</v>
      </c>
      <c r="C75" s="9" t="s">
        <v>90</v>
      </c>
      <c r="D75" s="10">
        <v>240</v>
      </c>
      <c r="E75" s="11">
        <v>400</v>
      </c>
      <c r="I75" s="6"/>
    </row>
    <row r="76" spans="1:9" ht="37.5" x14ac:dyDescent="0.3">
      <c r="A76" s="42" t="s">
        <v>53</v>
      </c>
      <c r="B76" s="28" t="s">
        <v>146</v>
      </c>
      <c r="C76" s="28" t="s">
        <v>54</v>
      </c>
      <c r="D76" s="23"/>
      <c r="E76" s="8">
        <f>E77</f>
        <v>350</v>
      </c>
      <c r="H76" s="2">
        <f>'Прилож №3 ведомств.'!E72</f>
        <v>350</v>
      </c>
      <c r="I76" s="6">
        <f t="shared" si="3"/>
        <v>0</v>
      </c>
    </row>
    <row r="77" spans="1:9" ht="56.25" x14ac:dyDescent="0.3">
      <c r="A77" s="26" t="s">
        <v>233</v>
      </c>
      <c r="B77" s="28" t="s">
        <v>232</v>
      </c>
      <c r="C77" s="28"/>
      <c r="D77" s="23"/>
      <c r="E77" s="8">
        <f>E78</f>
        <v>350</v>
      </c>
      <c r="H77" s="2">
        <f>'Прилож №3 ведомств.'!E73</f>
        <v>350</v>
      </c>
      <c r="I77" s="6">
        <f t="shared" si="3"/>
        <v>0</v>
      </c>
    </row>
    <row r="78" spans="1:9" ht="93.75" x14ac:dyDescent="0.3">
      <c r="A78" s="26" t="s">
        <v>56</v>
      </c>
      <c r="B78" s="44" t="s">
        <v>232</v>
      </c>
      <c r="C78" s="28" t="s">
        <v>58</v>
      </c>
      <c r="D78" s="10"/>
      <c r="E78" s="30">
        <f>E79</f>
        <v>350</v>
      </c>
      <c r="H78" s="2">
        <f>'Прилож №3 ведомств.'!E74</f>
        <v>350</v>
      </c>
      <c r="I78" s="6">
        <f t="shared" si="3"/>
        <v>0</v>
      </c>
    </row>
    <row r="79" spans="1:9" ht="37.5" x14ac:dyDescent="0.3">
      <c r="A79" s="13" t="s">
        <v>26</v>
      </c>
      <c r="B79" s="9" t="s">
        <v>232</v>
      </c>
      <c r="C79" s="9" t="s">
        <v>58</v>
      </c>
      <c r="D79" s="10">
        <v>200</v>
      </c>
      <c r="E79" s="45">
        <f>E80</f>
        <v>350</v>
      </c>
      <c r="H79" s="2">
        <f>'Прилож №3 ведомств.'!E75</f>
        <v>350</v>
      </c>
      <c r="I79" s="6">
        <f t="shared" si="3"/>
        <v>0</v>
      </c>
    </row>
    <row r="80" spans="1:9" ht="37.5" x14ac:dyDescent="0.3">
      <c r="A80" s="37" t="s">
        <v>27</v>
      </c>
      <c r="B80" s="9" t="s">
        <v>232</v>
      </c>
      <c r="C80" s="9" t="s">
        <v>58</v>
      </c>
      <c r="D80" s="10">
        <v>240</v>
      </c>
      <c r="E80" s="45">
        <v>350</v>
      </c>
      <c r="H80" s="2">
        <f>'Прилож №3 ведомств.'!E76</f>
        <v>350</v>
      </c>
      <c r="I80" s="6">
        <f t="shared" si="3"/>
        <v>0</v>
      </c>
    </row>
    <row r="81" spans="1:9" ht="18.75" x14ac:dyDescent="0.3">
      <c r="A81" s="46" t="s">
        <v>59</v>
      </c>
      <c r="B81" s="44" t="s">
        <v>148</v>
      </c>
      <c r="C81" s="44"/>
      <c r="D81" s="146"/>
      <c r="E81" s="48">
        <f>E82</f>
        <v>718</v>
      </c>
      <c r="H81" s="2">
        <f>'Прилож №3 ведомств.'!E77</f>
        <v>718</v>
      </c>
      <c r="I81" s="6">
        <f t="shared" si="3"/>
        <v>0</v>
      </c>
    </row>
    <row r="82" spans="1:9" ht="18.75" x14ac:dyDescent="0.3">
      <c r="A82" s="46" t="s">
        <v>60</v>
      </c>
      <c r="B82" s="44" t="s">
        <v>62</v>
      </c>
      <c r="C82" s="44"/>
      <c r="D82" s="146"/>
      <c r="E82" s="48">
        <f>E84</f>
        <v>718</v>
      </c>
      <c r="H82" s="2">
        <f>'Прилож №3 ведомств.'!E78</f>
        <v>718</v>
      </c>
      <c r="I82" s="6">
        <f t="shared" si="3"/>
        <v>0</v>
      </c>
    </row>
    <row r="83" spans="1:9" ht="56.25" x14ac:dyDescent="0.3">
      <c r="A83" s="26" t="s">
        <v>61</v>
      </c>
      <c r="B83" s="44" t="s">
        <v>62</v>
      </c>
      <c r="C83" s="44"/>
      <c r="D83" s="146"/>
      <c r="E83" s="48">
        <f>E84</f>
        <v>718</v>
      </c>
      <c r="H83" s="2">
        <f>'Прилож №3 ведомств.'!E79</f>
        <v>718</v>
      </c>
      <c r="I83" s="6">
        <f t="shared" si="3"/>
        <v>0</v>
      </c>
    </row>
    <row r="84" spans="1:9" ht="56.25" x14ac:dyDescent="0.3">
      <c r="A84" s="50" t="s">
        <v>63</v>
      </c>
      <c r="B84" s="44" t="s">
        <v>62</v>
      </c>
      <c r="C84" s="51" t="s">
        <v>64</v>
      </c>
      <c r="D84" s="146"/>
      <c r="E84" s="48">
        <f>E85+E87</f>
        <v>718</v>
      </c>
      <c r="H84" s="2">
        <f>'Прилож №3 ведомств.'!E80</f>
        <v>718</v>
      </c>
      <c r="I84" s="6">
        <f t="shared" si="3"/>
        <v>0</v>
      </c>
    </row>
    <row r="85" spans="1:9" ht="75" x14ac:dyDescent="0.3">
      <c r="A85" s="226" t="s">
        <v>16</v>
      </c>
      <c r="B85" s="53" t="s">
        <v>62</v>
      </c>
      <c r="C85" s="54" t="s">
        <v>64</v>
      </c>
      <c r="D85" s="55">
        <v>100</v>
      </c>
      <c r="E85" s="58">
        <f>E86</f>
        <v>621</v>
      </c>
      <c r="H85" s="2">
        <f>'Прилож №3 ведомств.'!E81</f>
        <v>621</v>
      </c>
      <c r="I85" s="6">
        <f t="shared" si="3"/>
        <v>0</v>
      </c>
    </row>
    <row r="86" spans="1:9" ht="18.75" x14ac:dyDescent="0.3">
      <c r="A86" s="66" t="s">
        <v>65</v>
      </c>
      <c r="B86" s="53" t="s">
        <v>62</v>
      </c>
      <c r="C86" s="54" t="s">
        <v>64</v>
      </c>
      <c r="D86" s="55">
        <v>110</v>
      </c>
      <c r="E86" s="58">
        <v>621</v>
      </c>
      <c r="H86" s="2">
        <f>'Прилож №3 ведомств.'!E82</f>
        <v>621</v>
      </c>
      <c r="I86" s="6">
        <f t="shared" si="3"/>
        <v>0</v>
      </c>
    </row>
    <row r="87" spans="1:9" ht="37.5" x14ac:dyDescent="0.3">
      <c r="A87" s="13" t="s">
        <v>26</v>
      </c>
      <c r="B87" s="53" t="s">
        <v>62</v>
      </c>
      <c r="C87" s="54" t="s">
        <v>64</v>
      </c>
      <c r="D87" s="55">
        <v>200</v>
      </c>
      <c r="E87" s="58">
        <f>E88</f>
        <v>97</v>
      </c>
      <c r="H87" s="2">
        <f>'Прилож №3 ведомств.'!E83</f>
        <v>97</v>
      </c>
      <c r="I87" s="6">
        <f t="shared" si="3"/>
        <v>0</v>
      </c>
    </row>
    <row r="88" spans="1:9" ht="37.5" x14ac:dyDescent="0.3">
      <c r="A88" s="13" t="s">
        <v>27</v>
      </c>
      <c r="B88" s="53" t="s">
        <v>62</v>
      </c>
      <c r="C88" s="54" t="s">
        <v>64</v>
      </c>
      <c r="D88" s="55">
        <v>240</v>
      </c>
      <c r="E88" s="58">
        <v>97</v>
      </c>
      <c r="H88" s="2">
        <f>'Прилож №3 ведомств.'!E84</f>
        <v>97</v>
      </c>
      <c r="I88" s="6">
        <f t="shared" si="3"/>
        <v>0</v>
      </c>
    </row>
    <row r="89" spans="1:9" ht="18.75" x14ac:dyDescent="0.3">
      <c r="A89" s="5" t="s">
        <v>66</v>
      </c>
      <c r="B89" s="28" t="s">
        <v>149</v>
      </c>
      <c r="C89" s="28"/>
      <c r="D89" s="23"/>
      <c r="E89" s="30">
        <f>E90</f>
        <v>38413.5</v>
      </c>
      <c r="F89" s="6"/>
      <c r="H89" s="2">
        <f>'Прилож №3 ведомств.'!E85</f>
        <v>38413.5</v>
      </c>
      <c r="I89" s="6">
        <f t="shared" si="3"/>
        <v>0</v>
      </c>
    </row>
    <row r="90" spans="1:9" ht="18.75" x14ac:dyDescent="0.3">
      <c r="A90" s="59" t="s">
        <v>68</v>
      </c>
      <c r="B90" s="22" t="s">
        <v>69</v>
      </c>
      <c r="C90" s="22"/>
      <c r="D90" s="60"/>
      <c r="E90" s="61">
        <f>E91+E98</f>
        <v>38413.5</v>
      </c>
      <c r="F90" s="6"/>
      <c r="H90" s="2">
        <f>'Прилож №3 ведомств.'!E86</f>
        <v>38413.5</v>
      </c>
      <c r="I90" s="6">
        <f t="shared" si="3"/>
        <v>0</v>
      </c>
    </row>
    <row r="91" spans="1:9" ht="62.25" customHeight="1" x14ac:dyDescent="0.3">
      <c r="A91" s="26" t="s">
        <v>77</v>
      </c>
      <c r="B91" s="63" t="s">
        <v>69</v>
      </c>
      <c r="C91" s="28" t="s">
        <v>78</v>
      </c>
      <c r="D91" s="23"/>
      <c r="E91" s="30">
        <f>E92+E94+E96</f>
        <v>9867.5</v>
      </c>
      <c r="F91" s="6"/>
      <c r="H91" s="2">
        <f>'Прилож №3 ведомств.'!E87</f>
        <v>9867.5</v>
      </c>
      <c r="I91" s="6">
        <f t="shared" si="3"/>
        <v>0</v>
      </c>
    </row>
    <row r="92" spans="1:9" ht="75" x14ac:dyDescent="0.3">
      <c r="A92" s="13" t="s">
        <v>16</v>
      </c>
      <c r="B92" s="9" t="s">
        <v>69</v>
      </c>
      <c r="C92" s="9" t="s">
        <v>78</v>
      </c>
      <c r="D92" s="10">
        <v>100</v>
      </c>
      <c r="E92" s="45">
        <f>E93</f>
        <v>9159.7000000000007</v>
      </c>
      <c r="F92" s="6"/>
      <c r="H92" s="2">
        <f>'Прилож №3 ведомств.'!E88</f>
        <v>9159.7000000000007</v>
      </c>
      <c r="I92" s="6">
        <f t="shared" si="3"/>
        <v>0</v>
      </c>
    </row>
    <row r="93" spans="1:9" ht="18.75" x14ac:dyDescent="0.3">
      <c r="A93" s="66" t="s">
        <v>65</v>
      </c>
      <c r="B93" s="9" t="s">
        <v>69</v>
      </c>
      <c r="C93" s="9" t="s">
        <v>78</v>
      </c>
      <c r="D93" s="10">
        <v>110</v>
      </c>
      <c r="E93" s="45">
        <v>9159.7000000000007</v>
      </c>
      <c r="F93" s="6"/>
      <c r="H93" s="2">
        <f>'Прилож №3 ведомств.'!E89</f>
        <v>9159.7000000000007</v>
      </c>
      <c r="I93" s="6">
        <f t="shared" si="3"/>
        <v>0</v>
      </c>
    </row>
    <row r="94" spans="1:9" ht="37.5" x14ac:dyDescent="0.3">
      <c r="A94" s="13" t="s">
        <v>26</v>
      </c>
      <c r="B94" s="9" t="s">
        <v>69</v>
      </c>
      <c r="C94" s="9" t="s">
        <v>78</v>
      </c>
      <c r="D94" s="10">
        <v>200</v>
      </c>
      <c r="E94" s="45">
        <f>E95</f>
        <v>705.8</v>
      </c>
      <c r="F94" s="6"/>
      <c r="H94" s="2">
        <f>'Прилож №3 ведомств.'!E90</f>
        <v>705.8</v>
      </c>
      <c r="I94" s="6">
        <f t="shared" si="3"/>
        <v>0</v>
      </c>
    </row>
    <row r="95" spans="1:9" ht="37.5" x14ac:dyDescent="0.3">
      <c r="A95" s="13" t="s">
        <v>27</v>
      </c>
      <c r="B95" s="9" t="s">
        <v>69</v>
      </c>
      <c r="C95" s="9" t="s">
        <v>78</v>
      </c>
      <c r="D95" s="10">
        <v>240</v>
      </c>
      <c r="E95" s="45">
        <v>705.8</v>
      </c>
      <c r="F95" s="6"/>
      <c r="H95" s="2">
        <f>'Прилож №3 ведомств.'!E91</f>
        <v>705.8</v>
      </c>
      <c r="I95" s="6">
        <f t="shared" si="3"/>
        <v>0</v>
      </c>
    </row>
    <row r="96" spans="1:9" ht="18.75" x14ac:dyDescent="0.3">
      <c r="A96" s="25" t="s">
        <v>28</v>
      </c>
      <c r="B96" s="9" t="s">
        <v>69</v>
      </c>
      <c r="C96" s="9" t="s">
        <v>78</v>
      </c>
      <c r="D96" s="10">
        <v>800</v>
      </c>
      <c r="E96" s="45">
        <f>E97</f>
        <v>2</v>
      </c>
      <c r="F96" s="6"/>
      <c r="H96" s="2">
        <f>'Прилож №3 ведомств.'!E92</f>
        <v>2</v>
      </c>
      <c r="I96" s="6">
        <f t="shared" si="3"/>
        <v>0</v>
      </c>
    </row>
    <row r="97" spans="1:9" ht="18.75" x14ac:dyDescent="0.3">
      <c r="A97" s="25" t="s">
        <v>29</v>
      </c>
      <c r="B97" s="9" t="s">
        <v>69</v>
      </c>
      <c r="C97" s="9" t="s">
        <v>78</v>
      </c>
      <c r="D97" s="10">
        <v>850</v>
      </c>
      <c r="E97" s="45">
        <v>2</v>
      </c>
      <c r="F97" s="6"/>
      <c r="H97" s="2">
        <f>'Прилож №3 ведомств.'!E93</f>
        <v>2</v>
      </c>
      <c r="I97" s="6">
        <f t="shared" si="3"/>
        <v>0</v>
      </c>
    </row>
    <row r="98" spans="1:9" ht="56.25" x14ac:dyDescent="0.3">
      <c r="A98" s="42" t="s">
        <v>61</v>
      </c>
      <c r="B98" s="22" t="s">
        <v>69</v>
      </c>
      <c r="C98" s="22"/>
      <c r="D98" s="60"/>
      <c r="E98" s="61">
        <f>E99+E105+E108+E111+E114</f>
        <v>28546</v>
      </c>
      <c r="H98" s="2">
        <f>'Прилож №3 ведомств.'!E94</f>
        <v>28546</v>
      </c>
      <c r="I98" s="6">
        <f t="shared" si="3"/>
        <v>0</v>
      </c>
    </row>
    <row r="99" spans="1:9" ht="131.25" x14ac:dyDescent="0.3">
      <c r="A99" s="21" t="s">
        <v>180</v>
      </c>
      <c r="B99" s="22" t="s">
        <v>69</v>
      </c>
      <c r="C99" s="22" t="s">
        <v>70</v>
      </c>
      <c r="D99" s="60"/>
      <c r="E99" s="61">
        <f>E100</f>
        <v>4200</v>
      </c>
      <c r="H99" s="2">
        <f>'Прилож №3 ведомств.'!E95</f>
        <v>4200</v>
      </c>
      <c r="I99" s="6">
        <f t="shared" si="3"/>
        <v>0</v>
      </c>
    </row>
    <row r="100" spans="1:9" ht="37.5" x14ac:dyDescent="0.3">
      <c r="A100" s="13" t="s">
        <v>26</v>
      </c>
      <c r="B100" s="24" t="s">
        <v>69</v>
      </c>
      <c r="C100" s="24" t="s">
        <v>70</v>
      </c>
      <c r="D100" s="10">
        <v>200</v>
      </c>
      <c r="E100" s="62">
        <f>E101</f>
        <v>4200</v>
      </c>
      <c r="H100" s="2">
        <f>'Прилож №3 ведомств.'!E96</f>
        <v>4200</v>
      </c>
      <c r="I100" s="6">
        <f t="shared" si="3"/>
        <v>0</v>
      </c>
    </row>
    <row r="101" spans="1:9" ht="37.5" x14ac:dyDescent="0.3">
      <c r="A101" s="13" t="s">
        <v>27</v>
      </c>
      <c r="B101" s="24" t="s">
        <v>69</v>
      </c>
      <c r="C101" s="24" t="s">
        <v>70</v>
      </c>
      <c r="D101" s="10">
        <v>240</v>
      </c>
      <c r="E101" s="62">
        <f>1850+2350</f>
        <v>4200</v>
      </c>
      <c r="H101" s="2">
        <f>'Прилож №3 ведомств.'!E97</f>
        <v>4200</v>
      </c>
      <c r="I101" s="6">
        <f t="shared" si="3"/>
        <v>0</v>
      </c>
    </row>
    <row r="102" spans="1:9" ht="37.5" hidden="1" x14ac:dyDescent="0.3">
      <c r="A102" s="26" t="s">
        <v>71</v>
      </c>
      <c r="B102" s="22" t="s">
        <v>69</v>
      </c>
      <c r="C102" s="22" t="s">
        <v>72</v>
      </c>
      <c r="D102" s="10"/>
      <c r="E102" s="62">
        <f>SUM(E103)</f>
        <v>0</v>
      </c>
      <c r="H102" s="2" t="e">
        <f>'Прилож №3 ведомств.'!#REF!</f>
        <v>#REF!</v>
      </c>
      <c r="I102" s="6" t="e">
        <f t="shared" si="3"/>
        <v>#REF!</v>
      </c>
    </row>
    <row r="103" spans="1:9" ht="37.5" hidden="1" x14ac:dyDescent="0.3">
      <c r="A103" s="13" t="s">
        <v>26</v>
      </c>
      <c r="B103" s="24" t="s">
        <v>69</v>
      </c>
      <c r="C103" s="24" t="s">
        <v>72</v>
      </c>
      <c r="D103" s="10">
        <v>200</v>
      </c>
      <c r="E103" s="62">
        <f>SUM(E104)</f>
        <v>0</v>
      </c>
      <c r="H103" s="2" t="e">
        <f>'Прилож №3 ведомств.'!#REF!</f>
        <v>#REF!</v>
      </c>
      <c r="I103" s="6" t="e">
        <f t="shared" si="3"/>
        <v>#REF!</v>
      </c>
    </row>
    <row r="104" spans="1:9" ht="37.5" hidden="1" x14ac:dyDescent="0.3">
      <c r="A104" s="13" t="s">
        <v>27</v>
      </c>
      <c r="B104" s="24" t="s">
        <v>69</v>
      </c>
      <c r="C104" s="24" t="s">
        <v>72</v>
      </c>
      <c r="D104" s="10">
        <v>240</v>
      </c>
      <c r="E104" s="62">
        <f>837.9-0.3-837.6</f>
        <v>0</v>
      </c>
      <c r="H104" s="2" t="e">
        <f>'Прилож №3 ведомств.'!#REF!</f>
        <v>#REF!</v>
      </c>
      <c r="I104" s="6" t="e">
        <f t="shared" si="3"/>
        <v>#REF!</v>
      </c>
    </row>
    <row r="105" spans="1:9" ht="206.25" x14ac:dyDescent="0.3">
      <c r="A105" s="42" t="s">
        <v>181</v>
      </c>
      <c r="B105" s="22" t="s">
        <v>69</v>
      </c>
      <c r="C105" s="22" t="s">
        <v>73</v>
      </c>
      <c r="D105" s="23"/>
      <c r="E105" s="61">
        <f>E106</f>
        <v>816</v>
      </c>
      <c r="H105" s="2">
        <f>'Прилож №3 ведомств.'!E98</f>
        <v>816</v>
      </c>
      <c r="I105" s="6">
        <f t="shared" si="3"/>
        <v>0</v>
      </c>
    </row>
    <row r="106" spans="1:9" ht="37.5" x14ac:dyDescent="0.3">
      <c r="A106" s="13" t="s">
        <v>26</v>
      </c>
      <c r="B106" s="24" t="s">
        <v>69</v>
      </c>
      <c r="C106" s="24" t="s">
        <v>73</v>
      </c>
      <c r="D106" s="10">
        <v>200</v>
      </c>
      <c r="E106" s="62">
        <f>E107</f>
        <v>816</v>
      </c>
      <c r="H106" s="2">
        <f>'Прилож №3 ведомств.'!E99</f>
        <v>816</v>
      </c>
      <c r="I106" s="6">
        <f t="shared" si="3"/>
        <v>0</v>
      </c>
    </row>
    <row r="107" spans="1:9" ht="37.5" x14ac:dyDescent="0.3">
      <c r="A107" s="13" t="s">
        <v>27</v>
      </c>
      <c r="B107" s="24" t="s">
        <v>69</v>
      </c>
      <c r="C107" s="24" t="s">
        <v>73</v>
      </c>
      <c r="D107" s="10">
        <v>240</v>
      </c>
      <c r="E107" s="62">
        <f>545+271</f>
        <v>816</v>
      </c>
      <c r="H107" s="2">
        <f>'Прилож №3 ведомств.'!E100</f>
        <v>816</v>
      </c>
      <c r="I107" s="6">
        <f t="shared" si="3"/>
        <v>0</v>
      </c>
    </row>
    <row r="108" spans="1:9" ht="192" customHeight="1" x14ac:dyDescent="0.3">
      <c r="A108" s="26" t="s">
        <v>74</v>
      </c>
      <c r="B108" s="22" t="s">
        <v>69</v>
      </c>
      <c r="C108" s="22" t="s">
        <v>75</v>
      </c>
      <c r="D108" s="60"/>
      <c r="E108" s="61">
        <f>E109</f>
        <v>15380</v>
      </c>
      <c r="H108" s="2">
        <f>'Прилож №3 ведомств.'!E101</f>
        <v>15380</v>
      </c>
      <c r="I108" s="6">
        <f t="shared" si="3"/>
        <v>0</v>
      </c>
    </row>
    <row r="109" spans="1:9" ht="37.5" x14ac:dyDescent="0.3">
      <c r="A109" s="13" t="s">
        <v>26</v>
      </c>
      <c r="B109" s="24" t="s">
        <v>69</v>
      </c>
      <c r="C109" s="24" t="s">
        <v>75</v>
      </c>
      <c r="D109" s="10">
        <v>200</v>
      </c>
      <c r="E109" s="62">
        <f>E110</f>
        <v>15380</v>
      </c>
      <c r="H109" s="2">
        <f>'Прилож №3 ведомств.'!E102</f>
        <v>15380</v>
      </c>
      <c r="I109" s="6">
        <f t="shared" si="3"/>
        <v>0</v>
      </c>
    </row>
    <row r="110" spans="1:9" ht="37.5" x14ac:dyDescent="0.3">
      <c r="A110" s="13" t="s">
        <v>27</v>
      </c>
      <c r="B110" s="24" t="s">
        <v>69</v>
      </c>
      <c r="C110" s="24" t="s">
        <v>75</v>
      </c>
      <c r="D110" s="10">
        <v>240</v>
      </c>
      <c r="E110" s="62">
        <f>10800+4580</f>
        <v>15380</v>
      </c>
      <c r="H110" s="2">
        <f>'Прилож №3 ведомств.'!E103</f>
        <v>15380</v>
      </c>
      <c r="I110" s="6">
        <f t="shared" si="3"/>
        <v>0</v>
      </c>
    </row>
    <row r="111" spans="1:9" ht="58.5" customHeight="1" x14ac:dyDescent="0.3">
      <c r="A111" s="29" t="s">
        <v>182</v>
      </c>
      <c r="B111" s="22" t="s">
        <v>69</v>
      </c>
      <c r="C111" s="22" t="s">
        <v>76</v>
      </c>
      <c r="D111" s="60"/>
      <c r="E111" s="61">
        <f>E112</f>
        <v>7990</v>
      </c>
      <c r="H111" s="2">
        <f>'Прилож №3 ведомств.'!E104</f>
        <v>7990</v>
      </c>
      <c r="I111" s="6">
        <f t="shared" si="3"/>
        <v>0</v>
      </c>
    </row>
    <row r="112" spans="1:9" ht="37.5" x14ac:dyDescent="0.3">
      <c r="A112" s="13" t="s">
        <v>26</v>
      </c>
      <c r="B112" s="24" t="s">
        <v>69</v>
      </c>
      <c r="C112" s="24" t="s">
        <v>76</v>
      </c>
      <c r="D112" s="10">
        <v>200</v>
      </c>
      <c r="E112" s="62">
        <f>E113</f>
        <v>7990</v>
      </c>
      <c r="H112" s="2">
        <f>'Прилож №3 ведомств.'!E105</f>
        <v>7990</v>
      </c>
      <c r="I112" s="6">
        <f t="shared" si="3"/>
        <v>0</v>
      </c>
    </row>
    <row r="113" spans="1:9" ht="37.5" x14ac:dyDescent="0.3">
      <c r="A113" s="13" t="s">
        <v>27</v>
      </c>
      <c r="B113" s="24" t="s">
        <v>69</v>
      </c>
      <c r="C113" s="24" t="s">
        <v>76</v>
      </c>
      <c r="D113" s="10">
        <v>240</v>
      </c>
      <c r="E113" s="62">
        <f>5952+2038</f>
        <v>7990</v>
      </c>
      <c r="H113" s="2">
        <f>'Прилож №3 ведомств.'!E106</f>
        <v>7990</v>
      </c>
      <c r="I113" s="6">
        <f t="shared" si="3"/>
        <v>0</v>
      </c>
    </row>
    <row r="114" spans="1:9" ht="37.5" x14ac:dyDescent="0.3">
      <c r="A114" s="42" t="s">
        <v>183</v>
      </c>
      <c r="B114" s="22" t="s">
        <v>69</v>
      </c>
      <c r="C114" s="44" t="s">
        <v>208</v>
      </c>
      <c r="D114" s="23"/>
      <c r="E114" s="61">
        <f>E115</f>
        <v>160</v>
      </c>
      <c r="H114" s="2">
        <f>'Прилож №3 ведомств.'!E107</f>
        <v>160</v>
      </c>
      <c r="I114" s="6">
        <f t="shared" si="3"/>
        <v>0</v>
      </c>
    </row>
    <row r="115" spans="1:9" ht="37.5" x14ac:dyDescent="0.3">
      <c r="A115" s="13" t="s">
        <v>26</v>
      </c>
      <c r="B115" s="24" t="s">
        <v>69</v>
      </c>
      <c r="C115" s="53" t="s">
        <v>208</v>
      </c>
      <c r="D115" s="10">
        <v>200</v>
      </c>
      <c r="E115" s="62">
        <f>E116</f>
        <v>160</v>
      </c>
      <c r="H115" s="2">
        <f>'Прилож №3 ведомств.'!E108</f>
        <v>160</v>
      </c>
      <c r="I115" s="6">
        <f t="shared" si="3"/>
        <v>0</v>
      </c>
    </row>
    <row r="116" spans="1:9" ht="37.5" x14ac:dyDescent="0.3">
      <c r="A116" s="13" t="s">
        <v>27</v>
      </c>
      <c r="B116" s="24" t="s">
        <v>69</v>
      </c>
      <c r="C116" s="53" t="s">
        <v>208</v>
      </c>
      <c r="D116" s="10">
        <v>240</v>
      </c>
      <c r="E116" s="62">
        <v>160</v>
      </c>
      <c r="H116" s="2">
        <f>'Прилож №3 ведомств.'!E109</f>
        <v>160</v>
      </c>
      <c r="I116" s="6">
        <f t="shared" ref="I116:I179" si="5">E116-H116</f>
        <v>0</v>
      </c>
    </row>
    <row r="117" spans="1:9" ht="18.75" x14ac:dyDescent="0.3">
      <c r="A117" s="5" t="s">
        <v>79</v>
      </c>
      <c r="B117" s="28" t="s">
        <v>151</v>
      </c>
      <c r="C117" s="28"/>
      <c r="D117" s="23"/>
      <c r="E117" s="30">
        <f>E118+E122</f>
        <v>891.8</v>
      </c>
      <c r="H117" s="2">
        <f>'Прилож №3 ведомств.'!E110</f>
        <v>891.8</v>
      </c>
      <c r="I117" s="6">
        <f t="shared" si="5"/>
        <v>0</v>
      </c>
    </row>
    <row r="118" spans="1:9" ht="37.5" x14ac:dyDescent="0.3">
      <c r="A118" s="26" t="s">
        <v>81</v>
      </c>
      <c r="B118" s="28" t="s">
        <v>83</v>
      </c>
      <c r="C118" s="28"/>
      <c r="D118" s="23"/>
      <c r="E118" s="30">
        <f>E119</f>
        <v>123.8</v>
      </c>
      <c r="H118" s="2">
        <f>'Прилож №3 ведомств.'!E111</f>
        <v>123.8</v>
      </c>
      <c r="I118" s="6">
        <f t="shared" si="5"/>
        <v>0</v>
      </c>
    </row>
    <row r="119" spans="1:9" ht="225" customHeight="1" x14ac:dyDescent="0.3">
      <c r="A119" s="26" t="s">
        <v>82</v>
      </c>
      <c r="B119" s="28" t="s">
        <v>83</v>
      </c>
      <c r="C119" s="44" t="s">
        <v>84</v>
      </c>
      <c r="D119" s="23"/>
      <c r="E119" s="30">
        <f>E120</f>
        <v>123.8</v>
      </c>
      <c r="H119" s="2">
        <f>'Прилож №3 ведомств.'!E112</f>
        <v>123.8</v>
      </c>
      <c r="I119" s="6">
        <f t="shared" si="5"/>
        <v>0</v>
      </c>
    </row>
    <row r="120" spans="1:9" ht="37.5" x14ac:dyDescent="0.3">
      <c r="A120" s="13" t="s">
        <v>26</v>
      </c>
      <c r="B120" s="53" t="s">
        <v>83</v>
      </c>
      <c r="C120" s="53" t="s">
        <v>84</v>
      </c>
      <c r="D120" s="69">
        <v>200</v>
      </c>
      <c r="E120" s="58">
        <f>E121</f>
        <v>123.8</v>
      </c>
      <c r="H120" s="2">
        <f>'Прилож №3 ведомств.'!E113</f>
        <v>123.8</v>
      </c>
      <c r="I120" s="6">
        <f t="shared" si="5"/>
        <v>0</v>
      </c>
    </row>
    <row r="121" spans="1:9" ht="37.5" x14ac:dyDescent="0.3">
      <c r="A121" s="13" t="s">
        <v>27</v>
      </c>
      <c r="B121" s="53" t="s">
        <v>83</v>
      </c>
      <c r="C121" s="53" t="s">
        <v>84</v>
      </c>
      <c r="D121" s="69">
        <v>240</v>
      </c>
      <c r="E121" s="58">
        <f>127.8-4</f>
        <v>123.8</v>
      </c>
      <c r="H121" s="2">
        <f>'Прилож №3 ведомств.'!E114</f>
        <v>123.8</v>
      </c>
      <c r="I121" s="6">
        <f t="shared" si="5"/>
        <v>0</v>
      </c>
    </row>
    <row r="122" spans="1:9" ht="18.75" x14ac:dyDescent="0.3">
      <c r="A122" s="26" t="s">
        <v>88</v>
      </c>
      <c r="B122" s="28" t="s">
        <v>89</v>
      </c>
      <c r="C122" s="28"/>
      <c r="D122" s="23"/>
      <c r="E122" s="30">
        <f>E123+E126+E130</f>
        <v>768</v>
      </c>
      <c r="H122" s="2">
        <f>'Прилож №3 ведомств.'!E115</f>
        <v>768</v>
      </c>
      <c r="I122" s="6">
        <f t="shared" si="5"/>
        <v>0</v>
      </c>
    </row>
    <row r="123" spans="1:9" ht="75" x14ac:dyDescent="0.3">
      <c r="A123" s="26" t="s">
        <v>184</v>
      </c>
      <c r="B123" s="44" t="s">
        <v>89</v>
      </c>
      <c r="C123" s="44" t="s">
        <v>185</v>
      </c>
      <c r="D123" s="167"/>
      <c r="E123" s="228">
        <f>E124</f>
        <v>100</v>
      </c>
      <c r="I123" s="6"/>
    </row>
    <row r="124" spans="1:9" ht="37.5" x14ac:dyDescent="0.3">
      <c r="A124" s="13" t="s">
        <v>26</v>
      </c>
      <c r="B124" s="53" t="s">
        <v>89</v>
      </c>
      <c r="C124" s="53" t="s">
        <v>185</v>
      </c>
      <c r="D124" s="167">
        <v>200</v>
      </c>
      <c r="E124" s="229">
        <f>E125</f>
        <v>100</v>
      </c>
      <c r="I124" s="6"/>
    </row>
    <row r="125" spans="1:9" ht="37.5" x14ac:dyDescent="0.3">
      <c r="A125" s="13" t="s">
        <v>27</v>
      </c>
      <c r="B125" s="53" t="s">
        <v>89</v>
      </c>
      <c r="C125" s="53" t="s">
        <v>185</v>
      </c>
      <c r="D125" s="167">
        <v>240</v>
      </c>
      <c r="E125" s="229">
        <v>100</v>
      </c>
      <c r="I125" s="6"/>
    </row>
    <row r="126" spans="1:9" ht="56.25" x14ac:dyDescent="0.3">
      <c r="A126" s="49" t="s">
        <v>61</v>
      </c>
      <c r="B126" s="44" t="s">
        <v>89</v>
      </c>
      <c r="C126" s="44" t="s">
        <v>90</v>
      </c>
      <c r="D126" s="84"/>
      <c r="E126" s="230">
        <f>E127</f>
        <v>296</v>
      </c>
      <c r="I126" s="6"/>
    </row>
    <row r="127" spans="1:9" ht="93.75" x14ac:dyDescent="0.3">
      <c r="A127" s="26" t="s">
        <v>186</v>
      </c>
      <c r="B127" s="153" t="s">
        <v>89</v>
      </c>
      <c r="C127" s="44" t="s">
        <v>90</v>
      </c>
      <c r="D127" s="84"/>
      <c r="E127" s="230">
        <f>E128</f>
        <v>296</v>
      </c>
      <c r="H127" s="2">
        <f>'Прилож №3 ведомств.'!E120</f>
        <v>296</v>
      </c>
      <c r="I127" s="6">
        <f t="shared" si="5"/>
        <v>0</v>
      </c>
    </row>
    <row r="128" spans="1:9" ht="37.5" x14ac:dyDescent="0.3">
      <c r="A128" s="13" t="s">
        <v>26</v>
      </c>
      <c r="B128" s="162" t="s">
        <v>89</v>
      </c>
      <c r="C128" s="53" t="s">
        <v>90</v>
      </c>
      <c r="D128" s="55">
        <v>200</v>
      </c>
      <c r="E128" s="159">
        <f>E129</f>
        <v>296</v>
      </c>
      <c r="H128" s="2">
        <f>'Прилож №3 ведомств.'!E121</f>
        <v>296</v>
      </c>
      <c r="I128" s="6">
        <f t="shared" si="5"/>
        <v>0</v>
      </c>
    </row>
    <row r="129" spans="1:9" ht="37.5" x14ac:dyDescent="0.3">
      <c r="A129" s="37" t="s">
        <v>27</v>
      </c>
      <c r="B129" s="9" t="s">
        <v>89</v>
      </c>
      <c r="C129" s="9" t="s">
        <v>90</v>
      </c>
      <c r="D129" s="10">
        <v>240</v>
      </c>
      <c r="E129" s="11">
        <f>696-400</f>
        <v>296</v>
      </c>
      <c r="H129" s="2">
        <f>'Прилож №3 ведомств.'!E122</f>
        <v>296</v>
      </c>
      <c r="I129" s="6">
        <f t="shared" si="5"/>
        <v>0</v>
      </c>
    </row>
    <row r="130" spans="1:9" ht="41.25" customHeight="1" x14ac:dyDescent="0.3">
      <c r="A130" s="42" t="s">
        <v>85</v>
      </c>
      <c r="B130" s="28" t="s">
        <v>89</v>
      </c>
      <c r="C130" s="28"/>
      <c r="D130" s="23"/>
      <c r="E130" s="8">
        <f>E131+E134+E137+E140+E143</f>
        <v>372</v>
      </c>
      <c r="H130" s="2">
        <f>'Прилож №3 ведомств.'!E123</f>
        <v>372</v>
      </c>
      <c r="I130" s="6"/>
    </row>
    <row r="131" spans="1:9" ht="37.5" x14ac:dyDescent="0.3">
      <c r="A131" s="42" t="s">
        <v>91</v>
      </c>
      <c r="B131" s="28" t="s">
        <v>89</v>
      </c>
      <c r="C131" s="28" t="s">
        <v>92</v>
      </c>
      <c r="D131" s="23"/>
      <c r="E131" s="8">
        <f>E132</f>
        <v>24</v>
      </c>
      <c r="H131" s="2">
        <f>'Прилож №3 ведомств.'!E124</f>
        <v>24</v>
      </c>
      <c r="I131" s="6">
        <f t="shared" si="5"/>
        <v>0</v>
      </c>
    </row>
    <row r="132" spans="1:9" ht="37.5" x14ac:dyDescent="0.3">
      <c r="A132" s="13" t="s">
        <v>26</v>
      </c>
      <c r="B132" s="9" t="s">
        <v>89</v>
      </c>
      <c r="C132" s="9" t="s">
        <v>92</v>
      </c>
      <c r="D132" s="10">
        <v>200</v>
      </c>
      <c r="E132" s="11">
        <f>E133</f>
        <v>24</v>
      </c>
      <c r="H132" s="2">
        <f>'Прилож №3 ведомств.'!E125</f>
        <v>24</v>
      </c>
      <c r="I132" s="6">
        <f t="shared" si="5"/>
        <v>0</v>
      </c>
    </row>
    <row r="133" spans="1:9" ht="37.5" x14ac:dyDescent="0.3">
      <c r="A133" s="20" t="s">
        <v>27</v>
      </c>
      <c r="B133" s="9" t="s">
        <v>89</v>
      </c>
      <c r="C133" s="9" t="s">
        <v>92</v>
      </c>
      <c r="D133" s="10">
        <v>240</v>
      </c>
      <c r="E133" s="11">
        <v>24</v>
      </c>
      <c r="H133" s="2">
        <f>'Прилож №3 ведомств.'!E126</f>
        <v>24</v>
      </c>
      <c r="I133" s="6">
        <f t="shared" si="5"/>
        <v>0</v>
      </c>
    </row>
    <row r="134" spans="1:9" ht="37.5" x14ac:dyDescent="0.3">
      <c r="A134" s="42" t="s">
        <v>93</v>
      </c>
      <c r="B134" s="28" t="s">
        <v>89</v>
      </c>
      <c r="C134" s="28" t="s">
        <v>94</v>
      </c>
      <c r="D134" s="23"/>
      <c r="E134" s="8">
        <f>E135</f>
        <v>150</v>
      </c>
      <c r="H134" s="2">
        <f>'Прилож №3 ведомств.'!E127</f>
        <v>150</v>
      </c>
      <c r="I134" s="6">
        <f t="shared" si="5"/>
        <v>0</v>
      </c>
    </row>
    <row r="135" spans="1:9" ht="37.5" x14ac:dyDescent="0.3">
      <c r="A135" s="13" t="s">
        <v>26</v>
      </c>
      <c r="B135" s="9" t="s">
        <v>89</v>
      </c>
      <c r="C135" s="9" t="s">
        <v>94</v>
      </c>
      <c r="D135" s="10">
        <v>200</v>
      </c>
      <c r="E135" s="11">
        <f>E136</f>
        <v>150</v>
      </c>
      <c r="H135" s="2">
        <f>'Прилож №3 ведомств.'!E128</f>
        <v>150</v>
      </c>
      <c r="I135" s="6">
        <f t="shared" si="5"/>
        <v>0</v>
      </c>
    </row>
    <row r="136" spans="1:9" ht="37.5" x14ac:dyDescent="0.3">
      <c r="A136" s="37" t="s">
        <v>27</v>
      </c>
      <c r="B136" s="9" t="s">
        <v>89</v>
      </c>
      <c r="C136" s="9" t="s">
        <v>94</v>
      </c>
      <c r="D136" s="10">
        <v>240</v>
      </c>
      <c r="E136" s="11">
        <v>150</v>
      </c>
      <c r="H136" s="2">
        <f>'Прилож №3 ведомств.'!E129</f>
        <v>150</v>
      </c>
      <c r="I136" s="6">
        <f t="shared" si="5"/>
        <v>0</v>
      </c>
    </row>
    <row r="137" spans="1:9" ht="59.25" customHeight="1" x14ac:dyDescent="0.3">
      <c r="A137" s="26" t="s">
        <v>95</v>
      </c>
      <c r="B137" s="28" t="s">
        <v>89</v>
      </c>
      <c r="C137" s="28" t="s">
        <v>96</v>
      </c>
      <c r="D137" s="23"/>
      <c r="E137" s="8">
        <f>E138</f>
        <v>150</v>
      </c>
      <c r="H137" s="2">
        <v>290</v>
      </c>
      <c r="I137" s="6">
        <f t="shared" si="5"/>
        <v>-140</v>
      </c>
    </row>
    <row r="138" spans="1:9" ht="37.5" x14ac:dyDescent="0.3">
      <c r="A138" s="13" t="s">
        <v>26</v>
      </c>
      <c r="B138" s="9" t="s">
        <v>89</v>
      </c>
      <c r="C138" s="9" t="s">
        <v>96</v>
      </c>
      <c r="D138" s="10">
        <v>200</v>
      </c>
      <c r="E138" s="11">
        <f>E139</f>
        <v>150</v>
      </c>
      <c r="H138" s="2">
        <f>'Прилож №3 ведомств.'!E130</f>
        <v>150</v>
      </c>
      <c r="I138" s="6">
        <f t="shared" si="5"/>
        <v>0</v>
      </c>
    </row>
    <row r="139" spans="1:9" ht="37.5" x14ac:dyDescent="0.3">
      <c r="A139" s="37" t="s">
        <v>27</v>
      </c>
      <c r="B139" s="9" t="s">
        <v>89</v>
      </c>
      <c r="C139" s="9" t="s">
        <v>97</v>
      </c>
      <c r="D139" s="10">
        <v>240</v>
      </c>
      <c r="E139" s="11">
        <v>150</v>
      </c>
      <c r="H139" s="2">
        <f>'Прилож №3 ведомств.'!E131</f>
        <v>150</v>
      </c>
      <c r="I139" s="6">
        <f t="shared" si="5"/>
        <v>0</v>
      </c>
    </row>
    <row r="140" spans="1:9" ht="75" x14ac:dyDescent="0.3">
      <c r="A140" s="26" t="s">
        <v>98</v>
      </c>
      <c r="B140" s="28" t="s">
        <v>89</v>
      </c>
      <c r="C140" s="28" t="s">
        <v>99</v>
      </c>
      <c r="D140" s="23"/>
      <c r="E140" s="8">
        <f>E141</f>
        <v>24</v>
      </c>
      <c r="H140" s="2">
        <v>24</v>
      </c>
      <c r="I140" s="6">
        <f t="shared" si="5"/>
        <v>0</v>
      </c>
    </row>
    <row r="141" spans="1:9" ht="37.5" x14ac:dyDescent="0.3">
      <c r="A141" s="13" t="s">
        <v>26</v>
      </c>
      <c r="B141" s="9" t="s">
        <v>89</v>
      </c>
      <c r="C141" s="9" t="s">
        <v>99</v>
      </c>
      <c r="D141" s="10">
        <v>200</v>
      </c>
      <c r="E141" s="11">
        <f>E142</f>
        <v>24</v>
      </c>
      <c r="H141" s="2">
        <f>'Прилож №3 ведомств.'!E133</f>
        <v>24</v>
      </c>
      <c r="I141" s="6">
        <f t="shared" si="5"/>
        <v>0</v>
      </c>
    </row>
    <row r="142" spans="1:9" ht="37.5" x14ac:dyDescent="0.3">
      <c r="A142" s="37" t="s">
        <v>27</v>
      </c>
      <c r="B142" s="9" t="s">
        <v>89</v>
      </c>
      <c r="C142" s="9" t="s">
        <v>99</v>
      </c>
      <c r="D142" s="10">
        <v>240</v>
      </c>
      <c r="E142" s="11">
        <v>24</v>
      </c>
      <c r="H142" s="2">
        <f>'Прилож №3 ведомств.'!E134</f>
        <v>24</v>
      </c>
      <c r="I142" s="6">
        <f t="shared" si="5"/>
        <v>0</v>
      </c>
    </row>
    <row r="143" spans="1:9" ht="156.75" customHeight="1" x14ac:dyDescent="0.3">
      <c r="A143" s="26" t="s">
        <v>100</v>
      </c>
      <c r="B143" s="28" t="s">
        <v>89</v>
      </c>
      <c r="C143" s="71" t="s">
        <v>101</v>
      </c>
      <c r="D143" s="146"/>
      <c r="E143" s="72">
        <f>E144</f>
        <v>24</v>
      </c>
      <c r="H143" s="2">
        <f>'Прилож №3 ведомств.'!E135</f>
        <v>24</v>
      </c>
      <c r="I143" s="6">
        <f t="shared" si="5"/>
        <v>0</v>
      </c>
    </row>
    <row r="144" spans="1:9" ht="37.5" x14ac:dyDescent="0.3">
      <c r="A144" s="13" t="s">
        <v>26</v>
      </c>
      <c r="B144" s="9" t="s">
        <v>89</v>
      </c>
      <c r="C144" s="73" t="s">
        <v>101</v>
      </c>
      <c r="D144" s="55">
        <v>200</v>
      </c>
      <c r="E144" s="58">
        <f>E145</f>
        <v>24</v>
      </c>
      <c r="H144" s="2">
        <f>'Прилож №3 ведомств.'!E136</f>
        <v>24</v>
      </c>
      <c r="I144" s="6">
        <f t="shared" si="5"/>
        <v>0</v>
      </c>
    </row>
    <row r="145" spans="1:9" ht="37.5" x14ac:dyDescent="0.3">
      <c r="A145" s="13" t="s">
        <v>27</v>
      </c>
      <c r="B145" s="9" t="s">
        <v>89</v>
      </c>
      <c r="C145" s="73" t="s">
        <v>101</v>
      </c>
      <c r="D145" s="55">
        <v>240</v>
      </c>
      <c r="E145" s="58">
        <v>24</v>
      </c>
      <c r="H145" s="2">
        <f>'Прилож №3 ведомств.'!E137</f>
        <v>24</v>
      </c>
      <c r="I145" s="6">
        <f t="shared" si="5"/>
        <v>0</v>
      </c>
    </row>
    <row r="146" spans="1:9" ht="18.75" x14ac:dyDescent="0.3">
      <c r="A146" s="5" t="s">
        <v>102</v>
      </c>
      <c r="B146" s="28" t="s">
        <v>153</v>
      </c>
      <c r="C146" s="28"/>
      <c r="D146" s="75"/>
      <c r="E146" s="30">
        <f>E147+E152</f>
        <v>5005.8</v>
      </c>
      <c r="H146" s="2">
        <f>'Прилож №3 ведомств.'!E139</f>
        <v>5005.8</v>
      </c>
      <c r="I146" s="6">
        <f t="shared" si="5"/>
        <v>0</v>
      </c>
    </row>
    <row r="147" spans="1:9" ht="18.75" x14ac:dyDescent="0.3">
      <c r="A147" s="5" t="s">
        <v>104</v>
      </c>
      <c r="B147" s="28" t="s">
        <v>105</v>
      </c>
      <c r="C147" s="28"/>
      <c r="D147" s="75"/>
      <c r="E147" s="30">
        <f>E148</f>
        <v>2687</v>
      </c>
      <c r="H147" s="2">
        <f>'Прилож №3 ведомств.'!E140</f>
        <v>2687</v>
      </c>
      <c r="I147" s="6">
        <f t="shared" si="5"/>
        <v>0</v>
      </c>
    </row>
    <row r="148" spans="1:9" ht="56.25" x14ac:dyDescent="0.3">
      <c r="A148" s="42" t="s">
        <v>61</v>
      </c>
      <c r="B148" s="28" t="s">
        <v>105</v>
      </c>
      <c r="C148" s="28"/>
      <c r="D148" s="75"/>
      <c r="E148" s="30">
        <f>E149</f>
        <v>2687</v>
      </c>
      <c r="H148" s="2">
        <f>'Прилож №3 ведомств.'!E141</f>
        <v>2687</v>
      </c>
      <c r="I148" s="6">
        <f t="shared" si="5"/>
        <v>0</v>
      </c>
    </row>
    <row r="149" spans="1:9" ht="62.25" customHeight="1" x14ac:dyDescent="0.3">
      <c r="A149" s="42" t="s">
        <v>106</v>
      </c>
      <c r="B149" s="28" t="s">
        <v>105</v>
      </c>
      <c r="C149" s="28" t="s">
        <v>107</v>
      </c>
      <c r="D149" s="23"/>
      <c r="E149" s="30">
        <f>E150</f>
        <v>2687</v>
      </c>
      <c r="H149" s="2">
        <f>'Прилож №3 ведомств.'!E142</f>
        <v>2687</v>
      </c>
      <c r="I149" s="6">
        <f t="shared" si="5"/>
        <v>0</v>
      </c>
    </row>
    <row r="150" spans="1:9" ht="37.5" x14ac:dyDescent="0.3">
      <c r="A150" s="13" t="s">
        <v>26</v>
      </c>
      <c r="B150" s="9" t="s">
        <v>105</v>
      </c>
      <c r="C150" s="9" t="s">
        <v>107</v>
      </c>
      <c r="D150" s="10">
        <v>200</v>
      </c>
      <c r="E150" s="45">
        <f>E151</f>
        <v>2687</v>
      </c>
      <c r="H150" s="2">
        <f>'Прилож №3 ведомств.'!E143</f>
        <v>2687</v>
      </c>
      <c r="I150" s="6">
        <f t="shared" si="5"/>
        <v>0</v>
      </c>
    </row>
    <row r="151" spans="1:9" ht="37.5" x14ac:dyDescent="0.3">
      <c r="A151" s="13" t="s">
        <v>27</v>
      </c>
      <c r="B151" s="9" t="s">
        <v>105</v>
      </c>
      <c r="C151" s="9" t="s">
        <v>107</v>
      </c>
      <c r="D151" s="10">
        <v>240</v>
      </c>
      <c r="E151" s="45">
        <v>2687</v>
      </c>
      <c r="H151" s="2">
        <f>'Прилож №3 ведомств.'!E144</f>
        <v>2687</v>
      </c>
      <c r="I151" s="6">
        <f t="shared" si="5"/>
        <v>0</v>
      </c>
    </row>
    <row r="152" spans="1:9" ht="18.75" x14ac:dyDescent="0.3">
      <c r="A152" s="5" t="s">
        <v>174</v>
      </c>
      <c r="B152" s="28" t="s">
        <v>175</v>
      </c>
      <c r="C152" s="28"/>
      <c r="D152" s="23"/>
      <c r="E152" s="30">
        <f>E153</f>
        <v>2318.8000000000002</v>
      </c>
      <c r="H152" s="2">
        <f>'Прилож №3 ведомств.'!E145</f>
        <v>2318.8000000000002</v>
      </c>
      <c r="I152" s="6">
        <f t="shared" si="5"/>
        <v>0</v>
      </c>
    </row>
    <row r="153" spans="1:9" ht="39.75" customHeight="1" x14ac:dyDescent="0.3">
      <c r="A153" s="42" t="s">
        <v>85</v>
      </c>
      <c r="B153" s="28" t="s">
        <v>175</v>
      </c>
      <c r="C153" s="28"/>
      <c r="D153" s="23"/>
      <c r="E153" s="30">
        <f>E154</f>
        <v>2318.8000000000002</v>
      </c>
      <c r="H153" s="2">
        <f>'Прилож №3 ведомств.'!E146</f>
        <v>2318.8000000000002</v>
      </c>
      <c r="I153" s="6">
        <f t="shared" si="5"/>
        <v>0</v>
      </c>
    </row>
    <row r="154" spans="1:9" ht="37.5" x14ac:dyDescent="0.3">
      <c r="A154" s="42" t="s">
        <v>86</v>
      </c>
      <c r="B154" s="28" t="s">
        <v>175</v>
      </c>
      <c r="C154" s="9" t="s">
        <v>87</v>
      </c>
      <c r="D154" s="23"/>
      <c r="E154" s="30">
        <f>E155</f>
        <v>2318.8000000000002</v>
      </c>
      <c r="H154" s="2">
        <f>'Прилож №3 ведомств.'!E147</f>
        <v>2318.8000000000002</v>
      </c>
      <c r="I154" s="6">
        <f t="shared" si="5"/>
        <v>0</v>
      </c>
    </row>
    <row r="155" spans="1:9" ht="37.5" x14ac:dyDescent="0.3">
      <c r="A155" s="13" t="s">
        <v>26</v>
      </c>
      <c r="B155" s="9" t="s">
        <v>175</v>
      </c>
      <c r="C155" s="9" t="s">
        <v>87</v>
      </c>
      <c r="D155" s="10">
        <v>200</v>
      </c>
      <c r="E155" s="45">
        <f>E156</f>
        <v>2318.8000000000002</v>
      </c>
      <c r="H155" s="2">
        <f>'Прилож №3 ведомств.'!E148</f>
        <v>2318.8000000000002</v>
      </c>
      <c r="I155" s="6">
        <f t="shared" si="5"/>
        <v>0</v>
      </c>
    </row>
    <row r="156" spans="1:9" ht="37.5" x14ac:dyDescent="0.3">
      <c r="A156" s="13" t="s">
        <v>27</v>
      </c>
      <c r="B156" s="9" t="s">
        <v>175</v>
      </c>
      <c r="C156" s="9" t="s">
        <v>87</v>
      </c>
      <c r="D156" s="10">
        <v>240</v>
      </c>
      <c r="E156" s="45">
        <v>2318.8000000000002</v>
      </c>
      <c r="H156" s="2">
        <f>'Прилож №3 ведомств.'!E149</f>
        <v>2318.8000000000002</v>
      </c>
      <c r="I156" s="6">
        <f t="shared" si="5"/>
        <v>0</v>
      </c>
    </row>
    <row r="157" spans="1:9" ht="18.75" x14ac:dyDescent="0.3">
      <c r="A157" s="5" t="s">
        <v>108</v>
      </c>
      <c r="B157" s="28" t="s">
        <v>154</v>
      </c>
      <c r="C157" s="28"/>
      <c r="D157" s="23"/>
      <c r="E157" s="30">
        <f>E158+E163+E166</f>
        <v>16937.2</v>
      </c>
      <c r="H157" s="2">
        <f>'Прилож №3 ведомств.'!E150</f>
        <v>16937.2</v>
      </c>
      <c r="I157" s="6">
        <f t="shared" si="5"/>
        <v>0</v>
      </c>
    </row>
    <row r="158" spans="1:9" ht="18.75" x14ac:dyDescent="0.3">
      <c r="A158" s="46" t="s">
        <v>110</v>
      </c>
      <c r="B158" s="28" t="s">
        <v>112</v>
      </c>
      <c r="C158" s="28"/>
      <c r="D158" s="23"/>
      <c r="E158" s="30">
        <f>E159</f>
        <v>502.3</v>
      </c>
      <c r="H158" s="2">
        <f>'Прилож №3 ведомств.'!E151</f>
        <v>502.3</v>
      </c>
      <c r="I158" s="6">
        <f t="shared" si="5"/>
        <v>0</v>
      </c>
    </row>
    <row r="159" spans="1:9" ht="121.5" customHeight="1" x14ac:dyDescent="0.3">
      <c r="A159" s="13" t="s">
        <v>176</v>
      </c>
      <c r="B159" s="9" t="s">
        <v>112</v>
      </c>
      <c r="C159" s="9" t="s">
        <v>173</v>
      </c>
      <c r="D159" s="10"/>
      <c r="E159" s="45">
        <f>E160</f>
        <v>502.3</v>
      </c>
      <c r="H159" s="2">
        <f>'Прилож №3 ведомств.'!E152</f>
        <v>502.3</v>
      </c>
      <c r="I159" s="6">
        <f t="shared" si="5"/>
        <v>0</v>
      </c>
    </row>
    <row r="160" spans="1:9" ht="18.75" x14ac:dyDescent="0.3">
      <c r="A160" s="25" t="s">
        <v>114</v>
      </c>
      <c r="B160" s="9" t="s">
        <v>112</v>
      </c>
      <c r="C160" s="9" t="s">
        <v>173</v>
      </c>
      <c r="D160" s="10">
        <v>300</v>
      </c>
      <c r="E160" s="45">
        <f>E161</f>
        <v>502.3</v>
      </c>
      <c r="H160" s="2">
        <f>'Прилож №3 ведомств.'!E153</f>
        <v>502.3</v>
      </c>
      <c r="I160" s="6">
        <f t="shared" si="5"/>
        <v>0</v>
      </c>
    </row>
    <row r="161" spans="1:9" ht="18.75" x14ac:dyDescent="0.3">
      <c r="A161" s="25" t="s">
        <v>115</v>
      </c>
      <c r="B161" s="9" t="s">
        <v>112</v>
      </c>
      <c r="C161" s="9" t="s">
        <v>173</v>
      </c>
      <c r="D161" s="10">
        <v>310</v>
      </c>
      <c r="E161" s="45">
        <f>498.3+4</f>
        <v>502.3</v>
      </c>
      <c r="H161" s="2">
        <f>'Прилож №3 ведомств.'!E154</f>
        <v>502.3</v>
      </c>
      <c r="I161" s="6">
        <f t="shared" si="5"/>
        <v>0</v>
      </c>
    </row>
    <row r="162" spans="1:9" ht="18.75" x14ac:dyDescent="0.3">
      <c r="A162" s="5" t="s">
        <v>171</v>
      </c>
      <c r="B162" s="28" t="s">
        <v>170</v>
      </c>
      <c r="C162" s="28"/>
      <c r="D162" s="23"/>
      <c r="E162" s="30">
        <f>E163</f>
        <v>2128.5</v>
      </c>
      <c r="H162" s="2">
        <f>'Прилож №3 ведомств.'!E155</f>
        <v>2128.5</v>
      </c>
      <c r="I162" s="6">
        <f t="shared" ref="I162" si="6">E162-H162</f>
        <v>0</v>
      </c>
    </row>
    <row r="163" spans="1:9" ht="212.25" customHeight="1" x14ac:dyDescent="0.3">
      <c r="A163" s="13" t="s">
        <v>111</v>
      </c>
      <c r="B163" s="9" t="s">
        <v>170</v>
      </c>
      <c r="C163" s="9" t="s">
        <v>113</v>
      </c>
      <c r="D163" s="10"/>
      <c r="E163" s="45">
        <f>E164</f>
        <v>2128.5</v>
      </c>
      <c r="H163" s="2">
        <f>'Прилож №3 ведомств.'!E156</f>
        <v>2128.5</v>
      </c>
      <c r="I163" s="6">
        <f t="shared" ref="I163:I165" si="7">E163-H163</f>
        <v>0</v>
      </c>
    </row>
    <row r="164" spans="1:9" ht="18.75" x14ac:dyDescent="0.3">
      <c r="A164" s="25" t="s">
        <v>114</v>
      </c>
      <c r="B164" s="9" t="s">
        <v>170</v>
      </c>
      <c r="C164" s="9" t="s">
        <v>113</v>
      </c>
      <c r="D164" s="10">
        <v>300</v>
      </c>
      <c r="E164" s="45">
        <f>E165</f>
        <v>2128.5</v>
      </c>
      <c r="H164" s="2">
        <f>'Прилож №3 ведомств.'!E157</f>
        <v>2128.5</v>
      </c>
      <c r="I164" s="6">
        <f t="shared" si="7"/>
        <v>0</v>
      </c>
    </row>
    <row r="165" spans="1:9" ht="18.75" x14ac:dyDescent="0.3">
      <c r="A165" s="25" t="s">
        <v>115</v>
      </c>
      <c r="B165" s="9" t="s">
        <v>170</v>
      </c>
      <c r="C165" s="9" t="s">
        <v>113</v>
      </c>
      <c r="D165" s="10">
        <v>310</v>
      </c>
      <c r="E165" s="45">
        <v>2128.5</v>
      </c>
      <c r="H165" s="2">
        <f>'Прилож №3 ведомств.'!E158</f>
        <v>2128.5</v>
      </c>
      <c r="I165" s="6">
        <f t="shared" si="7"/>
        <v>0</v>
      </c>
    </row>
    <row r="166" spans="1:9" ht="18.75" x14ac:dyDescent="0.3">
      <c r="A166" s="59" t="s">
        <v>116</v>
      </c>
      <c r="B166" s="22" t="s">
        <v>118</v>
      </c>
      <c r="C166" s="22"/>
      <c r="D166" s="10"/>
      <c r="E166" s="30">
        <f>E167+E170</f>
        <v>14306.4</v>
      </c>
      <c r="H166" s="2">
        <f>'Прилож №3 ведомств.'!E159</f>
        <v>14306.4</v>
      </c>
      <c r="I166" s="6">
        <f t="shared" si="5"/>
        <v>0</v>
      </c>
    </row>
    <row r="167" spans="1:9" ht="75" x14ac:dyDescent="0.3">
      <c r="A167" s="13" t="s">
        <v>117</v>
      </c>
      <c r="B167" s="78" t="s">
        <v>118</v>
      </c>
      <c r="C167" s="78" t="s">
        <v>119</v>
      </c>
      <c r="D167" s="31"/>
      <c r="E167" s="45">
        <f>E168</f>
        <v>8785.9</v>
      </c>
      <c r="H167" s="2">
        <f>'Прилож №3 ведомств.'!E160</f>
        <v>8785.9</v>
      </c>
      <c r="I167" s="6">
        <f t="shared" si="5"/>
        <v>0</v>
      </c>
    </row>
    <row r="168" spans="1:9" ht="18.75" x14ac:dyDescent="0.3">
      <c r="A168" s="25" t="s">
        <v>114</v>
      </c>
      <c r="B168" s="24" t="s">
        <v>118</v>
      </c>
      <c r="C168" s="24" t="s">
        <v>119</v>
      </c>
      <c r="D168" s="31">
        <v>300</v>
      </c>
      <c r="E168" s="45">
        <f>E169</f>
        <v>8785.9</v>
      </c>
      <c r="H168" s="2">
        <f>'Прилож №3 ведомств.'!E161</f>
        <v>8785.9</v>
      </c>
      <c r="I168" s="6">
        <f t="shared" si="5"/>
        <v>0</v>
      </c>
    </row>
    <row r="169" spans="1:9" ht="18.75" x14ac:dyDescent="0.3">
      <c r="A169" s="20" t="s">
        <v>115</v>
      </c>
      <c r="B169" s="24" t="s">
        <v>118</v>
      </c>
      <c r="C169" s="24" t="s">
        <v>119</v>
      </c>
      <c r="D169" s="31">
        <v>310</v>
      </c>
      <c r="E169" s="45">
        <v>8785.9</v>
      </c>
      <c r="H169" s="2">
        <f>'Прилож №3 ведомств.'!E162</f>
        <v>8785.9</v>
      </c>
      <c r="I169" s="6">
        <f t="shared" si="5"/>
        <v>0</v>
      </c>
    </row>
    <row r="170" spans="1:9" ht="56.25" x14ac:dyDescent="0.3">
      <c r="A170" s="79" t="s">
        <v>120</v>
      </c>
      <c r="B170" s="78" t="s">
        <v>118</v>
      </c>
      <c r="C170" s="78" t="s">
        <v>121</v>
      </c>
      <c r="D170" s="31"/>
      <c r="E170" s="45">
        <f>E171</f>
        <v>5520.5</v>
      </c>
      <c r="H170" s="2">
        <f>'Прилож №3 ведомств.'!E163</f>
        <v>5520.5</v>
      </c>
      <c r="I170" s="6">
        <f t="shared" si="5"/>
        <v>0</v>
      </c>
    </row>
    <row r="171" spans="1:9" ht="24" customHeight="1" x14ac:dyDescent="0.3">
      <c r="A171" s="25" t="s">
        <v>114</v>
      </c>
      <c r="B171" s="24" t="s">
        <v>118</v>
      </c>
      <c r="C171" s="24" t="s">
        <v>121</v>
      </c>
      <c r="D171" s="31">
        <v>300</v>
      </c>
      <c r="E171" s="45">
        <f>E172</f>
        <v>5520.5</v>
      </c>
      <c r="H171" s="2">
        <f>'Прилож №3 ведомств.'!E164</f>
        <v>5520.5</v>
      </c>
      <c r="I171" s="6">
        <f t="shared" si="5"/>
        <v>0</v>
      </c>
    </row>
    <row r="172" spans="1:9" ht="37.5" x14ac:dyDescent="0.3">
      <c r="A172" s="227" t="s">
        <v>122</v>
      </c>
      <c r="B172" s="24" t="s">
        <v>118</v>
      </c>
      <c r="C172" s="24" t="s">
        <v>121</v>
      </c>
      <c r="D172" s="31">
        <v>320</v>
      </c>
      <c r="E172" s="45">
        <v>5520.5</v>
      </c>
      <c r="H172" s="2">
        <f>'Прилож №3 ведомств.'!E165</f>
        <v>5520.5</v>
      </c>
      <c r="I172" s="6">
        <f t="shared" si="5"/>
        <v>0</v>
      </c>
    </row>
    <row r="173" spans="1:9" ht="18.75" x14ac:dyDescent="0.3">
      <c r="A173" s="59" t="s">
        <v>123</v>
      </c>
      <c r="B173" s="22" t="s">
        <v>156</v>
      </c>
      <c r="C173" s="22"/>
      <c r="D173" s="60"/>
      <c r="E173" s="30">
        <f>E175</f>
        <v>12303</v>
      </c>
      <c r="H173" s="2">
        <f>'Прилож №3 ведомств.'!E166</f>
        <v>12303</v>
      </c>
      <c r="I173" s="6">
        <f t="shared" si="5"/>
        <v>0</v>
      </c>
    </row>
    <row r="174" spans="1:9" ht="18.75" x14ac:dyDescent="0.3">
      <c r="A174" s="5" t="s">
        <v>124</v>
      </c>
      <c r="B174" s="28" t="s">
        <v>125</v>
      </c>
      <c r="C174" s="28"/>
      <c r="D174" s="23"/>
      <c r="E174" s="30">
        <f>E175</f>
        <v>12303</v>
      </c>
      <c r="H174" s="2">
        <f>'Прилож №3 ведомств.'!E166</f>
        <v>12303</v>
      </c>
      <c r="I174" s="6">
        <f t="shared" si="5"/>
        <v>0</v>
      </c>
    </row>
    <row r="175" spans="1:9" ht="47.25" customHeight="1" x14ac:dyDescent="0.3">
      <c r="A175" s="42" t="s">
        <v>85</v>
      </c>
      <c r="B175" s="22" t="s">
        <v>125</v>
      </c>
      <c r="C175" s="22"/>
      <c r="D175" s="60"/>
      <c r="E175" s="30">
        <f>E176+E179</f>
        <v>12303</v>
      </c>
      <c r="H175" s="2">
        <f>'Прилож №3 ведомств.'!E167</f>
        <v>12303</v>
      </c>
      <c r="I175" s="6">
        <f t="shared" si="5"/>
        <v>0</v>
      </c>
    </row>
    <row r="176" spans="1:9" ht="56.25" x14ac:dyDescent="0.3">
      <c r="A176" s="42" t="s">
        <v>126</v>
      </c>
      <c r="B176" s="28" t="s">
        <v>125</v>
      </c>
      <c r="C176" s="28" t="s">
        <v>127</v>
      </c>
      <c r="D176" s="23"/>
      <c r="E176" s="30">
        <f>E177</f>
        <v>549</v>
      </c>
      <c r="H176" s="2">
        <f>'Прилож №3 ведомств.'!E169</f>
        <v>549</v>
      </c>
      <c r="I176" s="6">
        <f t="shared" si="5"/>
        <v>0</v>
      </c>
    </row>
    <row r="177" spans="1:11" ht="37.5" x14ac:dyDescent="0.3">
      <c r="A177" s="13" t="s">
        <v>26</v>
      </c>
      <c r="B177" s="9" t="s">
        <v>125</v>
      </c>
      <c r="C177" s="9" t="s">
        <v>127</v>
      </c>
      <c r="D177" s="10">
        <v>200</v>
      </c>
      <c r="E177" s="45">
        <f>E178</f>
        <v>549</v>
      </c>
      <c r="H177" s="2">
        <f>'Прилож №3 ведомств.'!E169</f>
        <v>549</v>
      </c>
      <c r="I177" s="6">
        <f t="shared" si="5"/>
        <v>0</v>
      </c>
    </row>
    <row r="178" spans="1:11" ht="37.5" x14ac:dyDescent="0.3">
      <c r="A178" s="13" t="s">
        <v>27</v>
      </c>
      <c r="B178" s="9" t="s">
        <v>125</v>
      </c>
      <c r="C178" s="9" t="s">
        <v>127</v>
      </c>
      <c r="D178" s="10">
        <v>240</v>
      </c>
      <c r="E178" s="45">
        <v>549</v>
      </c>
      <c r="H178" s="2">
        <f>'Прилож №3 ведомств.'!E170</f>
        <v>549</v>
      </c>
      <c r="I178" s="6">
        <f t="shared" si="5"/>
        <v>0</v>
      </c>
    </row>
    <row r="179" spans="1:11" ht="41.25" customHeight="1" x14ac:dyDescent="0.3">
      <c r="A179" s="42" t="s">
        <v>128</v>
      </c>
      <c r="B179" s="28" t="s">
        <v>125</v>
      </c>
      <c r="C179" s="28" t="s">
        <v>129</v>
      </c>
      <c r="D179" s="10"/>
      <c r="E179" s="30">
        <f>E180+E182+E184</f>
        <v>11754</v>
      </c>
      <c r="H179" s="2">
        <f>'Прилож №3 ведомств.'!E172</f>
        <v>11754</v>
      </c>
      <c r="I179" s="6">
        <f t="shared" si="5"/>
        <v>0</v>
      </c>
    </row>
    <row r="180" spans="1:11" ht="75" x14ac:dyDescent="0.3">
      <c r="A180" s="20" t="s">
        <v>16</v>
      </c>
      <c r="B180" s="9" t="s">
        <v>125</v>
      </c>
      <c r="C180" s="9" t="s">
        <v>129</v>
      </c>
      <c r="D180" s="10">
        <v>100</v>
      </c>
      <c r="E180" s="45">
        <f>E181</f>
        <v>9632.5</v>
      </c>
      <c r="H180" s="2">
        <f>'Прилож №3 ведомств.'!E173</f>
        <v>9632.5</v>
      </c>
      <c r="I180" s="6">
        <f t="shared" ref="I180:I199" si="8">E180-H180</f>
        <v>0</v>
      </c>
    </row>
    <row r="181" spans="1:11" ht="18.75" x14ac:dyDescent="0.3">
      <c r="A181" s="25" t="s">
        <v>65</v>
      </c>
      <c r="B181" s="9" t="s">
        <v>125</v>
      </c>
      <c r="C181" s="9" t="s">
        <v>129</v>
      </c>
      <c r="D181" s="10">
        <v>110</v>
      </c>
      <c r="E181" s="45">
        <v>9632.5</v>
      </c>
      <c r="H181" s="2">
        <f>'Прилож №3 ведомств.'!E174</f>
        <v>9632.5</v>
      </c>
      <c r="I181" s="6">
        <f t="shared" si="8"/>
        <v>0</v>
      </c>
    </row>
    <row r="182" spans="1:11" ht="37.5" x14ac:dyDescent="0.3">
      <c r="A182" s="13" t="s">
        <v>26</v>
      </c>
      <c r="B182" s="9" t="s">
        <v>125</v>
      </c>
      <c r="C182" s="9" t="s">
        <v>129</v>
      </c>
      <c r="D182" s="10">
        <v>200</v>
      </c>
      <c r="E182" s="45">
        <f>E183</f>
        <v>2119.5</v>
      </c>
      <c r="H182" s="2">
        <f>'Прилож №3 ведомств.'!E175</f>
        <v>2119.5</v>
      </c>
      <c r="I182" s="6">
        <f t="shared" si="8"/>
        <v>0</v>
      </c>
    </row>
    <row r="183" spans="1:11" ht="37.5" x14ac:dyDescent="0.3">
      <c r="A183" s="13" t="s">
        <v>27</v>
      </c>
      <c r="B183" s="9" t="s">
        <v>125</v>
      </c>
      <c r="C183" s="9" t="s">
        <v>129</v>
      </c>
      <c r="D183" s="10">
        <v>240</v>
      </c>
      <c r="E183" s="45">
        <v>2119.5</v>
      </c>
      <c r="H183" s="2">
        <f>'Прилож №3 ведомств.'!E176</f>
        <v>2119.5</v>
      </c>
      <c r="I183" s="6">
        <f t="shared" si="8"/>
        <v>0</v>
      </c>
    </row>
    <row r="184" spans="1:11" ht="18.75" x14ac:dyDescent="0.3">
      <c r="A184" s="25" t="s">
        <v>28</v>
      </c>
      <c r="B184" s="9" t="s">
        <v>125</v>
      </c>
      <c r="C184" s="9" t="s">
        <v>129</v>
      </c>
      <c r="D184" s="10">
        <v>800</v>
      </c>
      <c r="E184" s="45">
        <f>E185</f>
        <v>2</v>
      </c>
      <c r="H184" s="2">
        <v>2</v>
      </c>
      <c r="I184" s="6">
        <f t="shared" si="8"/>
        <v>0</v>
      </c>
    </row>
    <row r="185" spans="1:11" ht="18.75" x14ac:dyDescent="0.3">
      <c r="A185" s="25" t="s">
        <v>29</v>
      </c>
      <c r="B185" s="9" t="s">
        <v>125</v>
      </c>
      <c r="C185" s="9" t="s">
        <v>129</v>
      </c>
      <c r="D185" s="10">
        <v>850</v>
      </c>
      <c r="E185" s="45">
        <v>2</v>
      </c>
      <c r="H185" s="2">
        <f>'Прилож №3 ведомств.'!E177</f>
        <v>2</v>
      </c>
      <c r="I185" s="6">
        <f t="shared" si="8"/>
        <v>0</v>
      </c>
    </row>
    <row r="186" spans="1:11" ht="18.75" x14ac:dyDescent="0.3">
      <c r="A186" s="59" t="s">
        <v>130</v>
      </c>
      <c r="B186" s="22" t="s">
        <v>158</v>
      </c>
      <c r="C186" s="82"/>
      <c r="D186" s="75"/>
      <c r="E186" s="30">
        <f>E187+E191</f>
        <v>5239</v>
      </c>
      <c r="H186" s="2">
        <f>'Прилож №3 ведомств.'!E179</f>
        <v>5239</v>
      </c>
      <c r="I186" s="6">
        <f t="shared" si="8"/>
        <v>0</v>
      </c>
      <c r="J186" s="2">
        <f>'Прилож №3 ведомств.'!E179</f>
        <v>5239</v>
      </c>
      <c r="K186" s="6">
        <f>E186-J186</f>
        <v>0</v>
      </c>
    </row>
    <row r="187" spans="1:11" ht="18.75" x14ac:dyDescent="0.3">
      <c r="A187" s="5" t="s">
        <v>132</v>
      </c>
      <c r="B187" s="22" t="s">
        <v>134</v>
      </c>
      <c r="C187" s="82"/>
      <c r="D187" s="75"/>
      <c r="E187" s="30">
        <f>E188</f>
        <v>2137.6</v>
      </c>
      <c r="H187" s="2">
        <f>'Прилож №3 ведомств.'!E180</f>
        <v>2137.6</v>
      </c>
      <c r="I187" s="6">
        <f t="shared" si="8"/>
        <v>0</v>
      </c>
    </row>
    <row r="188" spans="1:11" ht="64.5" customHeight="1" x14ac:dyDescent="0.3">
      <c r="A188" s="20" t="s">
        <v>133</v>
      </c>
      <c r="B188" s="24" t="s">
        <v>134</v>
      </c>
      <c r="C188" s="24" t="s">
        <v>135</v>
      </c>
      <c r="D188" s="83"/>
      <c r="E188" s="45">
        <f>E189</f>
        <v>2137.6</v>
      </c>
      <c r="H188" s="2">
        <f>'Прилож №3 ведомств.'!E181</f>
        <v>2137.6</v>
      </c>
      <c r="I188" s="6">
        <f t="shared" si="8"/>
        <v>0</v>
      </c>
    </row>
    <row r="189" spans="1:11" ht="37.5" x14ac:dyDescent="0.3">
      <c r="A189" s="13" t="s">
        <v>26</v>
      </c>
      <c r="B189" s="24" t="s">
        <v>134</v>
      </c>
      <c r="C189" s="24" t="s">
        <v>135</v>
      </c>
      <c r="D189" s="10">
        <v>200</v>
      </c>
      <c r="E189" s="45">
        <f>E190</f>
        <v>2137.6</v>
      </c>
      <c r="H189" s="2">
        <f>'Прилож №3 ведомств.'!E182</f>
        <v>2137.6</v>
      </c>
      <c r="I189" s="6">
        <f t="shared" si="8"/>
        <v>0</v>
      </c>
    </row>
    <row r="190" spans="1:11" ht="37.5" x14ac:dyDescent="0.3">
      <c r="A190" s="13" t="s">
        <v>27</v>
      </c>
      <c r="B190" s="24" t="s">
        <v>134</v>
      </c>
      <c r="C190" s="24" t="s">
        <v>135</v>
      </c>
      <c r="D190" s="10">
        <v>240</v>
      </c>
      <c r="E190" s="45">
        <v>2137.6</v>
      </c>
      <c r="H190" s="2">
        <f>'Прилож №3 ведомств.'!E183</f>
        <v>2137.6</v>
      </c>
      <c r="I190" s="6">
        <f t="shared" si="8"/>
        <v>0</v>
      </c>
    </row>
    <row r="191" spans="1:11" ht="18.75" x14ac:dyDescent="0.3">
      <c r="A191" s="5" t="s">
        <v>136</v>
      </c>
      <c r="B191" s="22" t="s">
        <v>138</v>
      </c>
      <c r="C191" s="22"/>
      <c r="D191" s="23"/>
      <c r="E191" s="30">
        <f>E192</f>
        <v>3101.4</v>
      </c>
      <c r="H191" s="2">
        <f>'Прилож №3 ведомств.'!E184</f>
        <v>3101.4</v>
      </c>
      <c r="I191" s="6">
        <f t="shared" si="8"/>
        <v>0</v>
      </c>
    </row>
    <row r="192" spans="1:11" ht="56.25" x14ac:dyDescent="0.3">
      <c r="A192" s="26" t="s">
        <v>137</v>
      </c>
      <c r="B192" s="51" t="s">
        <v>138</v>
      </c>
      <c r="C192" s="53" t="s">
        <v>139</v>
      </c>
      <c r="D192" s="84"/>
      <c r="E192" s="85">
        <f>E193</f>
        <v>3101.4</v>
      </c>
      <c r="H192" s="2">
        <f>'Прилож №3 ведомств.'!E185</f>
        <v>3101.4</v>
      </c>
      <c r="I192" s="6">
        <f t="shared" si="8"/>
        <v>0</v>
      </c>
    </row>
    <row r="193" spans="1:15" ht="37.5" x14ac:dyDescent="0.3">
      <c r="A193" s="20" t="s">
        <v>140</v>
      </c>
      <c r="B193" s="24" t="s">
        <v>138</v>
      </c>
      <c r="C193" s="9" t="s">
        <v>139</v>
      </c>
      <c r="D193" s="10"/>
      <c r="E193" s="45">
        <f>E194+E196+E198</f>
        <v>3101.4</v>
      </c>
      <c r="H193" s="2">
        <f>'Прилож №3 ведомств.'!E186</f>
        <v>3101.4</v>
      </c>
      <c r="I193" s="6">
        <f t="shared" si="8"/>
        <v>0</v>
      </c>
    </row>
    <row r="194" spans="1:15" ht="75" x14ac:dyDescent="0.3">
      <c r="A194" s="20" t="s">
        <v>16</v>
      </c>
      <c r="B194" s="24" t="s">
        <v>138</v>
      </c>
      <c r="C194" s="9" t="s">
        <v>139</v>
      </c>
      <c r="D194" s="10">
        <v>100</v>
      </c>
      <c r="E194" s="45">
        <f>E195</f>
        <v>3050.5</v>
      </c>
      <c r="H194" s="2">
        <f>'Прилож №3 ведомств.'!E187</f>
        <v>3050.5</v>
      </c>
      <c r="I194" s="6">
        <f t="shared" si="8"/>
        <v>0</v>
      </c>
    </row>
    <row r="195" spans="1:15" ht="18.75" x14ac:dyDescent="0.3">
      <c r="A195" s="25" t="s">
        <v>65</v>
      </c>
      <c r="B195" s="24" t="s">
        <v>138</v>
      </c>
      <c r="C195" s="9" t="s">
        <v>139</v>
      </c>
      <c r="D195" s="10">
        <v>110</v>
      </c>
      <c r="E195" s="45">
        <v>3050.5</v>
      </c>
      <c r="H195" s="2">
        <f>'Прилож №3 ведомств.'!E188</f>
        <v>3050.5</v>
      </c>
      <c r="I195" s="6">
        <f t="shared" si="8"/>
        <v>0</v>
      </c>
    </row>
    <row r="196" spans="1:15" ht="37.5" x14ac:dyDescent="0.3">
      <c r="A196" s="13" t="s">
        <v>26</v>
      </c>
      <c r="B196" s="24" t="s">
        <v>138</v>
      </c>
      <c r="C196" s="9" t="s">
        <v>139</v>
      </c>
      <c r="D196" s="10">
        <v>200</v>
      </c>
      <c r="E196" s="45">
        <f>E197</f>
        <v>48.9</v>
      </c>
      <c r="H196" s="2">
        <f>'Прилож №3 ведомств.'!E189</f>
        <v>48.9</v>
      </c>
      <c r="I196" s="6">
        <f t="shared" si="8"/>
        <v>0</v>
      </c>
    </row>
    <row r="197" spans="1:15" ht="37.5" x14ac:dyDescent="0.3">
      <c r="A197" s="13" t="s">
        <v>27</v>
      </c>
      <c r="B197" s="24" t="s">
        <v>138</v>
      </c>
      <c r="C197" s="9" t="s">
        <v>139</v>
      </c>
      <c r="D197" s="10">
        <v>240</v>
      </c>
      <c r="E197" s="45">
        <v>48.9</v>
      </c>
      <c r="H197" s="2">
        <f>'Прилож №3 ведомств.'!E190</f>
        <v>48.9</v>
      </c>
      <c r="I197" s="6">
        <f t="shared" si="8"/>
        <v>0</v>
      </c>
    </row>
    <row r="198" spans="1:15" ht="18.75" x14ac:dyDescent="0.3">
      <c r="A198" s="25" t="s">
        <v>28</v>
      </c>
      <c r="B198" s="24" t="s">
        <v>138</v>
      </c>
      <c r="C198" s="9" t="s">
        <v>139</v>
      </c>
      <c r="D198" s="10">
        <v>800</v>
      </c>
      <c r="E198" s="45">
        <f>E199</f>
        <v>2</v>
      </c>
      <c r="H198" s="2">
        <f>'Прилож №3 ведомств.'!E191</f>
        <v>2</v>
      </c>
      <c r="I198" s="6">
        <f t="shared" si="8"/>
        <v>0</v>
      </c>
    </row>
    <row r="199" spans="1:15" ht="18.75" x14ac:dyDescent="0.3">
      <c r="A199" s="25" t="s">
        <v>29</v>
      </c>
      <c r="B199" s="24" t="s">
        <v>138</v>
      </c>
      <c r="C199" s="9" t="s">
        <v>139</v>
      </c>
      <c r="D199" s="10">
        <v>850</v>
      </c>
      <c r="E199" s="45">
        <v>2</v>
      </c>
      <c r="H199" s="2">
        <f>'Прилож №3 ведомств.'!E192</f>
        <v>2</v>
      </c>
      <c r="I199" s="6">
        <f t="shared" si="8"/>
        <v>0</v>
      </c>
    </row>
    <row r="200" spans="1:15" ht="18.75" x14ac:dyDescent="0.3">
      <c r="A200" s="86" t="s">
        <v>141</v>
      </c>
      <c r="B200" s="87"/>
      <c r="C200" s="87"/>
      <c r="D200" s="88"/>
      <c r="E200" s="89">
        <f>E17+E76+E81+E89+E117+E146+E157+E173+E186</f>
        <v>107092.7</v>
      </c>
      <c r="F200" s="6" t="e">
        <f>#REF!</f>
        <v>#REF!</v>
      </c>
      <c r="G200" s="6" t="e">
        <f>E200-F200</f>
        <v>#REF!</v>
      </c>
      <c r="H200" s="222">
        <f>'Прилож №3 ведомств.'!E199</f>
        <v>107092.70000000001</v>
      </c>
      <c r="I200" s="6">
        <f t="shared" ref="I200" si="9">E200-H200</f>
        <v>0</v>
      </c>
      <c r="M200" s="2">
        <f>'Прил.№4 по разд подр. '!D42</f>
        <v>107092.7</v>
      </c>
      <c r="N200" s="296"/>
      <c r="O200" s="6"/>
    </row>
    <row r="201" spans="1:15" ht="18.75" x14ac:dyDescent="0.3">
      <c r="A201" s="90"/>
      <c r="B201" s="91"/>
      <c r="C201" s="92"/>
      <c r="D201" s="92"/>
      <c r="E201" s="239"/>
      <c r="F201" s="93"/>
      <c r="M201" s="6">
        <f>E200-M200</f>
        <v>0</v>
      </c>
    </row>
    <row r="202" spans="1:15" hidden="1" x14ac:dyDescent="0.2">
      <c r="A202" s="94"/>
      <c r="B202" s="95"/>
      <c r="C202" s="96"/>
      <c r="D202" s="96"/>
      <c r="E202" s="240">
        <f>E200-E201</f>
        <v>107092.7</v>
      </c>
    </row>
    <row r="210" spans="1:5" x14ac:dyDescent="0.2">
      <c r="A210" s="97"/>
      <c r="B210" s="98"/>
      <c r="C210" s="98"/>
      <c r="D210" s="98"/>
      <c r="E210" s="98"/>
    </row>
    <row r="211" spans="1:5" ht="15.75" x14ac:dyDescent="0.25">
      <c r="A211" s="99"/>
      <c r="B211" s="99"/>
      <c r="C211" s="99"/>
      <c r="D211" s="99"/>
      <c r="E211" s="99"/>
    </row>
    <row r="212" spans="1:5" ht="15.75" x14ac:dyDescent="0.25">
      <c r="A212" s="99"/>
      <c r="B212" s="99"/>
      <c r="C212" s="99"/>
      <c r="D212" s="99"/>
      <c r="E212" s="99"/>
    </row>
    <row r="213" spans="1:5" x14ac:dyDescent="0.2">
      <c r="A213" s="98"/>
      <c r="B213" s="98"/>
      <c r="C213" s="98"/>
      <c r="D213" s="98"/>
      <c r="E213" s="98"/>
    </row>
    <row r="214" spans="1:5" x14ac:dyDescent="0.2">
      <c r="A214" s="98"/>
      <c r="B214" s="98"/>
      <c r="C214" s="98"/>
      <c r="D214" s="98"/>
      <c r="E214" s="98"/>
    </row>
    <row r="215" spans="1:5" x14ac:dyDescent="0.2">
      <c r="A215" s="303"/>
      <c r="B215" s="303"/>
      <c r="C215" s="303"/>
      <c r="D215" s="100"/>
      <c r="E215" s="100"/>
    </row>
    <row r="216" spans="1:5" x14ac:dyDescent="0.2">
      <c r="A216" s="101"/>
      <c r="B216" s="101"/>
      <c r="C216" s="101"/>
      <c r="D216" s="101"/>
      <c r="E216" s="102"/>
    </row>
    <row r="217" spans="1:5" x14ac:dyDescent="0.2">
      <c r="A217" s="101"/>
      <c r="B217" s="101"/>
      <c r="C217" s="101"/>
      <c r="D217" s="101"/>
      <c r="E217" s="101"/>
    </row>
    <row r="218" spans="1:5" x14ac:dyDescent="0.2">
      <c r="A218" s="97"/>
      <c r="B218" s="103"/>
      <c r="C218" s="101"/>
      <c r="D218" s="101"/>
      <c r="E218" s="104"/>
    </row>
    <row r="219" spans="1:5" x14ac:dyDescent="0.2">
      <c r="A219" s="97"/>
      <c r="B219" s="105"/>
      <c r="C219" s="101"/>
      <c r="D219" s="101"/>
      <c r="E219" s="104"/>
    </row>
    <row r="220" spans="1:5" x14ac:dyDescent="0.2">
      <c r="A220" s="106"/>
      <c r="B220" s="107"/>
      <c r="C220" s="107"/>
      <c r="D220" s="107"/>
      <c r="E220" s="108"/>
    </row>
    <row r="221" spans="1:5" x14ac:dyDescent="0.2">
      <c r="A221" s="106"/>
      <c r="B221" s="107"/>
      <c r="C221" s="107"/>
      <c r="D221" s="107"/>
      <c r="E221" s="108"/>
    </row>
    <row r="222" spans="1:5" x14ac:dyDescent="0.2">
      <c r="A222" s="106"/>
      <c r="B222" s="107"/>
      <c r="C222" s="107"/>
      <c r="D222" s="107"/>
      <c r="E222" s="108"/>
    </row>
    <row r="223" spans="1:5" x14ac:dyDescent="0.2">
      <c r="A223" s="106"/>
      <c r="B223" s="107"/>
      <c r="C223" s="107"/>
      <c r="D223" s="107"/>
      <c r="E223" s="108"/>
    </row>
    <row r="224" spans="1:5" x14ac:dyDescent="0.2">
      <c r="A224" s="97"/>
      <c r="B224" s="101"/>
      <c r="C224" s="101"/>
      <c r="D224" s="101"/>
      <c r="E224" s="104"/>
    </row>
    <row r="225" spans="1:5" x14ac:dyDescent="0.2">
      <c r="A225" s="97"/>
      <c r="B225" s="101"/>
      <c r="C225" s="101"/>
      <c r="D225" s="101"/>
      <c r="E225" s="104"/>
    </row>
    <row r="226" spans="1:5" x14ac:dyDescent="0.2">
      <c r="A226" s="106"/>
      <c r="B226" s="107"/>
      <c r="C226" s="107"/>
      <c r="D226" s="107"/>
      <c r="E226" s="108"/>
    </row>
    <row r="227" spans="1:5" x14ac:dyDescent="0.2">
      <c r="A227" s="106"/>
      <c r="B227" s="107"/>
      <c r="C227" s="107"/>
      <c r="D227" s="107"/>
      <c r="E227" s="108"/>
    </row>
    <row r="228" spans="1:5" x14ac:dyDescent="0.2">
      <c r="A228" s="106"/>
      <c r="B228" s="107"/>
      <c r="C228" s="107"/>
      <c r="D228" s="107"/>
      <c r="E228" s="108"/>
    </row>
    <row r="229" spans="1:5" x14ac:dyDescent="0.2">
      <c r="A229" s="106"/>
      <c r="B229" s="107"/>
      <c r="C229" s="107"/>
      <c r="D229" s="107"/>
      <c r="E229" s="108"/>
    </row>
    <row r="230" spans="1:5" x14ac:dyDescent="0.2">
      <c r="A230" s="108"/>
      <c r="B230" s="107"/>
      <c r="C230" s="107"/>
      <c r="D230" s="107"/>
      <c r="E230" s="108"/>
    </row>
    <row r="231" spans="1:5" x14ac:dyDescent="0.2">
      <c r="A231" s="106"/>
      <c r="B231" s="107"/>
      <c r="C231" s="107"/>
      <c r="D231" s="107"/>
      <c r="E231" s="108"/>
    </row>
    <row r="232" spans="1:5" x14ac:dyDescent="0.2">
      <c r="A232" s="106"/>
      <c r="B232" s="107"/>
      <c r="C232" s="107"/>
      <c r="D232" s="107"/>
      <c r="E232" s="108"/>
    </row>
    <row r="233" spans="1:5" x14ac:dyDescent="0.2">
      <c r="A233" s="106"/>
      <c r="B233" s="107"/>
      <c r="C233" s="107"/>
      <c r="D233" s="107"/>
      <c r="E233" s="108"/>
    </row>
    <row r="234" spans="1:5" x14ac:dyDescent="0.2">
      <c r="A234" s="106"/>
      <c r="B234" s="107"/>
      <c r="C234" s="107"/>
      <c r="D234" s="107"/>
      <c r="E234" s="108"/>
    </row>
    <row r="235" spans="1:5" x14ac:dyDescent="0.2">
      <c r="A235" s="106"/>
      <c r="B235" s="107"/>
      <c r="C235" s="107"/>
      <c r="D235" s="107"/>
      <c r="E235" s="108"/>
    </row>
    <row r="236" spans="1:5" x14ac:dyDescent="0.2">
      <c r="A236" s="106"/>
      <c r="B236" s="107"/>
      <c r="C236" s="107"/>
      <c r="D236" s="107"/>
      <c r="E236" s="108"/>
    </row>
    <row r="237" spans="1:5" x14ac:dyDescent="0.2">
      <c r="A237" s="106"/>
      <c r="B237" s="107"/>
      <c r="C237" s="107"/>
      <c r="D237" s="107"/>
      <c r="E237" s="108"/>
    </row>
    <row r="238" spans="1:5" x14ac:dyDescent="0.2">
      <c r="A238" s="97"/>
      <c r="B238" s="101"/>
      <c r="C238" s="101"/>
      <c r="D238" s="101"/>
      <c r="E238" s="104"/>
    </row>
    <row r="239" spans="1:5" x14ac:dyDescent="0.2">
      <c r="A239" s="97"/>
      <c r="B239" s="107"/>
      <c r="C239" s="107"/>
      <c r="D239" s="107"/>
      <c r="E239" s="108"/>
    </row>
    <row r="240" spans="1:5" x14ac:dyDescent="0.2">
      <c r="A240" s="106"/>
      <c r="B240" s="107"/>
      <c r="C240" s="107"/>
      <c r="D240" s="107"/>
      <c r="E240" s="108"/>
    </row>
    <row r="241" spans="1:5" x14ac:dyDescent="0.2">
      <c r="A241" s="106"/>
      <c r="B241" s="107"/>
      <c r="C241" s="107"/>
      <c r="D241" s="107"/>
      <c r="E241" s="108"/>
    </row>
    <row r="242" spans="1:5" x14ac:dyDescent="0.2">
      <c r="A242" s="106"/>
      <c r="B242" s="107"/>
      <c r="C242" s="107"/>
      <c r="D242" s="107"/>
      <c r="E242" s="108"/>
    </row>
    <row r="243" spans="1:5" x14ac:dyDescent="0.2">
      <c r="A243" s="106"/>
      <c r="B243" s="107"/>
      <c r="C243" s="107"/>
      <c r="D243" s="107"/>
      <c r="E243" s="108"/>
    </row>
    <row r="244" spans="1:5" x14ac:dyDescent="0.2">
      <c r="A244" s="106"/>
      <c r="B244" s="107"/>
      <c r="C244" s="107"/>
      <c r="D244" s="107"/>
      <c r="E244" s="106"/>
    </row>
    <row r="245" spans="1:5" x14ac:dyDescent="0.2">
      <c r="A245" s="106"/>
      <c r="B245" s="107"/>
      <c r="C245" s="107"/>
      <c r="D245" s="107"/>
      <c r="E245" s="106"/>
    </row>
    <row r="246" spans="1:5" x14ac:dyDescent="0.2">
      <c r="A246" s="106"/>
      <c r="B246" s="107"/>
      <c r="C246" s="107"/>
      <c r="D246" s="107"/>
      <c r="E246" s="108"/>
    </row>
    <row r="247" spans="1:5" x14ac:dyDescent="0.2">
      <c r="A247" s="106"/>
      <c r="B247" s="107"/>
      <c r="C247" s="107"/>
      <c r="D247" s="107"/>
      <c r="E247" s="108"/>
    </row>
    <row r="248" spans="1:5" x14ac:dyDescent="0.2">
      <c r="A248" s="106"/>
      <c r="B248" s="107"/>
      <c r="C248" s="107"/>
      <c r="D248" s="107"/>
      <c r="E248" s="108"/>
    </row>
    <row r="249" spans="1:5" x14ac:dyDescent="0.2">
      <c r="A249" s="106"/>
      <c r="B249" s="107"/>
      <c r="C249" s="107"/>
      <c r="D249" s="107"/>
      <c r="E249" s="108"/>
    </row>
    <row r="250" spans="1:5" x14ac:dyDescent="0.2">
      <c r="A250" s="106"/>
      <c r="B250" s="107"/>
      <c r="C250" s="107"/>
      <c r="D250" s="107"/>
      <c r="E250" s="108"/>
    </row>
    <row r="251" spans="1:5" x14ac:dyDescent="0.2">
      <c r="A251" s="106"/>
      <c r="B251" s="107"/>
      <c r="C251" s="107"/>
      <c r="D251" s="107"/>
      <c r="E251" s="108"/>
    </row>
    <row r="252" spans="1:5" x14ac:dyDescent="0.2">
      <c r="A252" s="106"/>
      <c r="B252" s="107"/>
      <c r="C252" s="107"/>
      <c r="D252" s="107"/>
      <c r="E252" s="108"/>
    </row>
    <row r="253" spans="1:5" x14ac:dyDescent="0.2">
      <c r="A253" s="106"/>
      <c r="B253" s="107"/>
      <c r="C253" s="107"/>
      <c r="D253" s="107"/>
      <c r="E253" s="108"/>
    </row>
    <row r="254" spans="1:5" x14ac:dyDescent="0.2">
      <c r="A254" s="106"/>
      <c r="B254" s="107"/>
      <c r="C254" s="107"/>
      <c r="D254" s="107"/>
      <c r="E254" s="108"/>
    </row>
    <row r="255" spans="1:5" x14ac:dyDescent="0.2">
      <c r="A255" s="106"/>
      <c r="B255" s="107"/>
      <c r="C255" s="107"/>
      <c r="D255" s="107"/>
      <c r="E255" s="108"/>
    </row>
    <row r="256" spans="1:5" x14ac:dyDescent="0.2">
      <c r="A256" s="97"/>
      <c r="B256" s="101"/>
      <c r="C256" s="101"/>
      <c r="D256" s="101"/>
      <c r="E256" s="104"/>
    </row>
    <row r="257" spans="1:5" x14ac:dyDescent="0.2">
      <c r="A257" s="106"/>
      <c r="B257" s="107"/>
      <c r="C257" s="107"/>
      <c r="D257" s="109"/>
      <c r="E257" s="108"/>
    </row>
    <row r="258" spans="1:5" x14ac:dyDescent="0.2">
      <c r="A258" s="106"/>
      <c r="B258" s="107"/>
      <c r="C258" s="107"/>
      <c r="D258" s="95"/>
      <c r="E258" s="108"/>
    </row>
    <row r="259" spans="1:5" x14ac:dyDescent="0.2">
      <c r="A259" s="106"/>
      <c r="B259" s="107"/>
      <c r="C259" s="107"/>
      <c r="D259" s="95"/>
      <c r="E259" s="108"/>
    </row>
    <row r="260" spans="1:5" x14ac:dyDescent="0.2">
      <c r="A260" s="97"/>
      <c r="B260" s="101"/>
      <c r="C260" s="101"/>
      <c r="D260" s="101"/>
      <c r="E260" s="104"/>
    </row>
    <row r="261" spans="1:5" x14ac:dyDescent="0.2">
      <c r="A261" s="106"/>
      <c r="B261" s="107"/>
      <c r="C261" s="107"/>
      <c r="D261" s="107"/>
      <c r="E261" s="108"/>
    </row>
    <row r="262" spans="1:5" x14ac:dyDescent="0.2">
      <c r="A262" s="106"/>
      <c r="B262" s="107"/>
      <c r="C262" s="107"/>
      <c r="D262" s="107"/>
      <c r="E262" s="106"/>
    </row>
    <row r="263" spans="1:5" x14ac:dyDescent="0.2">
      <c r="A263" s="106"/>
      <c r="B263" s="107"/>
      <c r="C263" s="107"/>
      <c r="D263" s="107"/>
      <c r="E263" s="108"/>
    </row>
    <row r="264" spans="1:5" x14ac:dyDescent="0.2">
      <c r="A264" s="106"/>
      <c r="B264" s="107"/>
      <c r="C264" s="107"/>
      <c r="D264" s="107"/>
      <c r="E264" s="108"/>
    </row>
    <row r="265" spans="1:5" x14ac:dyDescent="0.2">
      <c r="A265" s="106"/>
      <c r="B265" s="107"/>
      <c r="C265" s="107"/>
      <c r="D265" s="107"/>
      <c r="E265" s="108"/>
    </row>
    <row r="266" spans="1:5" x14ac:dyDescent="0.2">
      <c r="A266" s="106"/>
      <c r="B266" s="107"/>
      <c r="C266" s="107"/>
      <c r="D266" s="107"/>
      <c r="E266" s="108"/>
    </row>
    <row r="267" spans="1:5" x14ac:dyDescent="0.2">
      <c r="A267" s="106"/>
      <c r="B267" s="107"/>
      <c r="C267" s="107"/>
      <c r="D267" s="107"/>
      <c r="E267" s="108"/>
    </row>
    <row r="268" spans="1:5" x14ac:dyDescent="0.2">
      <c r="A268" s="106"/>
      <c r="B268" s="107"/>
      <c r="C268" s="107"/>
      <c r="D268" s="107"/>
      <c r="E268" s="108"/>
    </row>
    <row r="269" spans="1:5" x14ac:dyDescent="0.2">
      <c r="A269" s="106"/>
      <c r="B269" s="107"/>
      <c r="C269" s="107"/>
      <c r="D269" s="107"/>
      <c r="E269" s="108"/>
    </row>
    <row r="270" spans="1:5" x14ac:dyDescent="0.2">
      <c r="A270" s="106"/>
      <c r="B270" s="107"/>
      <c r="C270" s="107"/>
      <c r="D270" s="107"/>
      <c r="E270" s="108"/>
    </row>
    <row r="271" spans="1:5" x14ac:dyDescent="0.2">
      <c r="A271" s="106"/>
      <c r="B271" s="107"/>
      <c r="C271" s="107"/>
      <c r="D271" s="107"/>
      <c r="E271" s="108"/>
    </row>
    <row r="272" spans="1:5" x14ac:dyDescent="0.2">
      <c r="A272" s="106"/>
      <c r="B272" s="107"/>
      <c r="C272" s="107"/>
      <c r="D272" s="107"/>
      <c r="E272" s="108"/>
    </row>
    <row r="273" spans="1:5" x14ac:dyDescent="0.2">
      <c r="A273" s="106"/>
      <c r="B273" s="107"/>
      <c r="C273" s="107"/>
      <c r="D273" s="107"/>
      <c r="E273" s="108"/>
    </row>
    <row r="274" spans="1:5" x14ac:dyDescent="0.2">
      <c r="A274" s="106"/>
      <c r="B274" s="107"/>
      <c r="C274" s="107"/>
      <c r="D274" s="107"/>
      <c r="E274" s="108"/>
    </row>
    <row r="275" spans="1:5" x14ac:dyDescent="0.2">
      <c r="A275" s="106"/>
      <c r="B275" s="107"/>
      <c r="C275" s="107"/>
      <c r="D275" s="107"/>
      <c r="E275" s="108"/>
    </row>
    <row r="276" spans="1:5" x14ac:dyDescent="0.2">
      <c r="A276" s="106"/>
      <c r="B276" s="107"/>
      <c r="C276" s="107"/>
      <c r="D276" s="107"/>
      <c r="E276" s="108"/>
    </row>
    <row r="277" spans="1:5" x14ac:dyDescent="0.2">
      <c r="A277" s="106"/>
      <c r="B277" s="107"/>
      <c r="C277" s="110"/>
      <c r="D277" s="107"/>
      <c r="E277" s="108"/>
    </row>
    <row r="278" spans="1:5" x14ac:dyDescent="0.2">
      <c r="A278" s="106"/>
      <c r="B278" s="107"/>
      <c r="C278" s="107"/>
      <c r="D278" s="107"/>
      <c r="E278" s="108"/>
    </row>
    <row r="279" spans="1:5" x14ac:dyDescent="0.2">
      <c r="A279" s="106"/>
      <c r="B279" s="107"/>
      <c r="C279" s="107"/>
      <c r="D279" s="107"/>
      <c r="E279" s="108"/>
    </row>
    <row r="280" spans="1:5" x14ac:dyDescent="0.2">
      <c r="A280" s="106"/>
      <c r="B280" s="107"/>
      <c r="C280" s="107"/>
      <c r="D280" s="107"/>
      <c r="E280" s="108"/>
    </row>
    <row r="281" spans="1:5" x14ac:dyDescent="0.2">
      <c r="A281" s="106"/>
      <c r="B281" s="107"/>
      <c r="C281" s="107"/>
      <c r="D281" s="107"/>
      <c r="E281" s="108"/>
    </row>
    <row r="282" spans="1:5" x14ac:dyDescent="0.2">
      <c r="A282" s="106"/>
      <c r="B282" s="107"/>
      <c r="C282" s="107"/>
      <c r="D282" s="107"/>
      <c r="E282" s="108"/>
    </row>
    <row r="283" spans="1:5" x14ac:dyDescent="0.2">
      <c r="A283" s="106"/>
      <c r="B283" s="107"/>
      <c r="C283" s="107"/>
      <c r="D283" s="107"/>
      <c r="E283" s="108"/>
    </row>
    <row r="284" spans="1:5" x14ac:dyDescent="0.2">
      <c r="A284" s="106"/>
      <c r="B284" s="107"/>
      <c r="C284" s="107"/>
      <c r="D284" s="107"/>
      <c r="E284" s="108"/>
    </row>
    <row r="285" spans="1:5" x14ac:dyDescent="0.2">
      <c r="A285" s="106"/>
      <c r="B285" s="107"/>
      <c r="C285" s="107"/>
      <c r="D285" s="107"/>
      <c r="E285" s="108"/>
    </row>
    <row r="286" spans="1:5" x14ac:dyDescent="0.2">
      <c r="A286" s="106"/>
      <c r="B286" s="107"/>
      <c r="C286" s="107"/>
      <c r="D286" s="107"/>
      <c r="E286" s="108"/>
    </row>
    <row r="287" spans="1:5" x14ac:dyDescent="0.2">
      <c r="A287" s="106"/>
      <c r="B287" s="107"/>
      <c r="C287" s="107"/>
      <c r="D287" s="107"/>
      <c r="E287" s="108"/>
    </row>
    <row r="288" spans="1:5" x14ac:dyDescent="0.2">
      <c r="A288" s="106"/>
      <c r="B288" s="107"/>
      <c r="C288" s="107"/>
      <c r="D288" s="107"/>
      <c r="E288" s="108"/>
    </row>
    <row r="289" spans="1:5" x14ac:dyDescent="0.2">
      <c r="A289" s="106"/>
      <c r="B289" s="107"/>
      <c r="C289" s="107"/>
      <c r="D289" s="107"/>
      <c r="E289" s="108"/>
    </row>
    <row r="290" spans="1:5" x14ac:dyDescent="0.2">
      <c r="A290" s="106"/>
      <c r="B290" s="107"/>
      <c r="C290" s="107"/>
      <c r="D290" s="107"/>
      <c r="E290" s="108"/>
    </row>
    <row r="291" spans="1:5" x14ac:dyDescent="0.2">
      <c r="A291" s="106"/>
      <c r="B291" s="107"/>
      <c r="C291" s="107"/>
      <c r="D291" s="107"/>
      <c r="E291" s="108"/>
    </row>
    <row r="292" spans="1:5" x14ac:dyDescent="0.2">
      <c r="A292" s="106"/>
      <c r="B292" s="107"/>
      <c r="C292" s="107"/>
      <c r="D292" s="107"/>
      <c r="E292" s="108"/>
    </row>
    <row r="293" spans="1:5" x14ac:dyDescent="0.2">
      <c r="A293" s="106"/>
      <c r="B293" s="107"/>
      <c r="C293" s="107"/>
      <c r="D293" s="107"/>
      <c r="E293" s="108"/>
    </row>
    <row r="294" spans="1:5" x14ac:dyDescent="0.2">
      <c r="A294" s="106"/>
      <c r="B294" s="107"/>
      <c r="C294" s="107"/>
      <c r="D294" s="107"/>
      <c r="E294" s="108"/>
    </row>
    <row r="295" spans="1:5" x14ac:dyDescent="0.2">
      <c r="A295" s="97"/>
      <c r="B295" s="101"/>
      <c r="C295" s="101"/>
      <c r="D295" s="101"/>
      <c r="E295" s="104"/>
    </row>
    <row r="296" spans="1:5" x14ac:dyDescent="0.2">
      <c r="A296" s="97"/>
      <c r="B296" s="101"/>
      <c r="C296" s="101"/>
      <c r="D296" s="101"/>
      <c r="E296" s="97"/>
    </row>
    <row r="297" spans="1:5" x14ac:dyDescent="0.2">
      <c r="A297" s="97"/>
      <c r="B297" s="101"/>
      <c r="C297" s="101"/>
      <c r="D297" s="101"/>
      <c r="E297" s="97"/>
    </row>
    <row r="298" spans="1:5" x14ac:dyDescent="0.2">
      <c r="A298" s="106"/>
      <c r="B298" s="107"/>
      <c r="C298" s="107"/>
      <c r="D298" s="109"/>
      <c r="E298" s="106"/>
    </row>
    <row r="299" spans="1:5" x14ac:dyDescent="0.2">
      <c r="A299" s="106"/>
      <c r="B299" s="107"/>
      <c r="C299" s="107"/>
      <c r="D299" s="107"/>
      <c r="E299" s="106"/>
    </row>
    <row r="300" spans="1:5" x14ac:dyDescent="0.2">
      <c r="A300" s="106"/>
      <c r="B300" s="107"/>
      <c r="C300" s="107"/>
      <c r="D300" s="107"/>
      <c r="E300" s="106"/>
    </row>
    <row r="301" spans="1:5" x14ac:dyDescent="0.2">
      <c r="A301" s="106"/>
      <c r="B301" s="107"/>
      <c r="C301" s="107"/>
      <c r="D301" s="107"/>
      <c r="E301" s="106"/>
    </row>
    <row r="302" spans="1:5" x14ac:dyDescent="0.2">
      <c r="A302" s="106"/>
      <c r="B302" s="107"/>
      <c r="C302" s="107"/>
      <c r="D302" s="107"/>
      <c r="E302" s="106"/>
    </row>
    <row r="303" spans="1:5" x14ac:dyDescent="0.2">
      <c r="A303" s="106"/>
      <c r="B303" s="107"/>
      <c r="C303" s="107"/>
      <c r="D303" s="107"/>
      <c r="E303" s="106"/>
    </row>
    <row r="304" spans="1:5" x14ac:dyDescent="0.2">
      <c r="A304" s="106"/>
      <c r="B304" s="107"/>
      <c r="C304" s="107"/>
      <c r="D304" s="107"/>
      <c r="E304" s="106"/>
    </row>
    <row r="305" spans="1:5" x14ac:dyDescent="0.2">
      <c r="A305" s="106"/>
      <c r="B305" s="107"/>
      <c r="C305" s="107"/>
      <c r="D305" s="107"/>
      <c r="E305" s="106"/>
    </row>
    <row r="306" spans="1:5" x14ac:dyDescent="0.2">
      <c r="A306" s="106"/>
      <c r="B306" s="107"/>
      <c r="C306" s="107"/>
      <c r="D306" s="107"/>
      <c r="E306" s="106"/>
    </row>
    <row r="307" spans="1:5" x14ac:dyDescent="0.2">
      <c r="A307" s="97"/>
      <c r="B307" s="111"/>
      <c r="C307" s="101"/>
      <c r="D307" s="101"/>
      <c r="E307" s="97"/>
    </row>
    <row r="308" spans="1:5" x14ac:dyDescent="0.2">
      <c r="A308" s="97"/>
      <c r="B308" s="111"/>
      <c r="C308" s="101"/>
      <c r="D308" s="101"/>
      <c r="E308" s="97"/>
    </row>
    <row r="309" spans="1:5" x14ac:dyDescent="0.2">
      <c r="A309" s="106"/>
      <c r="B309" s="112"/>
      <c r="C309" s="107"/>
      <c r="D309" s="107"/>
      <c r="E309" s="106"/>
    </row>
    <row r="310" spans="1:5" x14ac:dyDescent="0.2">
      <c r="A310" s="106"/>
      <c r="B310" s="107"/>
      <c r="C310" s="107"/>
      <c r="D310" s="107"/>
      <c r="E310" s="106"/>
    </row>
    <row r="311" spans="1:5" x14ac:dyDescent="0.2">
      <c r="A311" s="106"/>
      <c r="B311" s="107"/>
      <c r="C311" s="107"/>
      <c r="D311" s="107"/>
      <c r="E311" s="106"/>
    </row>
    <row r="312" spans="1:5" x14ac:dyDescent="0.2">
      <c r="A312" s="106"/>
      <c r="B312" s="107"/>
      <c r="C312" s="107"/>
      <c r="D312" s="107"/>
      <c r="E312" s="106"/>
    </row>
    <row r="313" spans="1:5" x14ac:dyDescent="0.2">
      <c r="A313" s="106"/>
      <c r="B313" s="107"/>
      <c r="C313" s="107"/>
      <c r="D313" s="107"/>
      <c r="E313" s="106"/>
    </row>
    <row r="314" spans="1:5" x14ac:dyDescent="0.2">
      <c r="A314" s="106"/>
      <c r="B314" s="107"/>
      <c r="C314" s="107"/>
      <c r="D314" s="107"/>
      <c r="E314" s="106"/>
    </row>
    <row r="315" spans="1:5" x14ac:dyDescent="0.2">
      <c r="A315" s="106"/>
      <c r="B315" s="107"/>
      <c r="C315" s="107"/>
      <c r="D315" s="107"/>
      <c r="E315" s="106"/>
    </row>
    <row r="316" spans="1:5" x14ac:dyDescent="0.2">
      <c r="A316" s="106"/>
      <c r="B316" s="107"/>
      <c r="C316" s="107"/>
      <c r="D316" s="107"/>
      <c r="E316" s="106"/>
    </row>
    <row r="317" spans="1:5" x14ac:dyDescent="0.2">
      <c r="A317" s="106"/>
      <c r="B317" s="107"/>
      <c r="C317" s="107"/>
      <c r="D317" s="107"/>
      <c r="E317" s="106"/>
    </row>
    <row r="318" spans="1:5" x14ac:dyDescent="0.2">
      <c r="A318" s="106"/>
      <c r="B318" s="107"/>
      <c r="C318" s="107"/>
      <c r="D318" s="107"/>
      <c r="E318" s="106"/>
    </row>
    <row r="319" spans="1:5" x14ac:dyDescent="0.2">
      <c r="A319" s="106"/>
      <c r="B319" s="107"/>
      <c r="C319" s="107"/>
      <c r="D319" s="107"/>
      <c r="E319" s="106"/>
    </row>
    <row r="320" spans="1:5" x14ac:dyDescent="0.2">
      <c r="A320" s="106"/>
      <c r="B320" s="107"/>
      <c r="C320" s="107"/>
      <c r="D320" s="107"/>
      <c r="E320" s="106"/>
    </row>
    <row r="321" spans="1:5" x14ac:dyDescent="0.2">
      <c r="A321" s="106"/>
      <c r="B321" s="107"/>
      <c r="C321" s="107"/>
      <c r="D321" s="107"/>
      <c r="E321" s="106"/>
    </row>
    <row r="322" spans="1:5" x14ac:dyDescent="0.2">
      <c r="A322" s="106"/>
      <c r="B322" s="107"/>
      <c r="C322" s="107"/>
      <c r="D322" s="107"/>
      <c r="E322" s="106"/>
    </row>
    <row r="323" spans="1:5" x14ac:dyDescent="0.2">
      <c r="A323" s="106"/>
      <c r="B323" s="107"/>
      <c r="C323" s="107"/>
      <c r="D323" s="107"/>
      <c r="E323" s="106"/>
    </row>
    <row r="324" spans="1:5" x14ac:dyDescent="0.2">
      <c r="A324" s="106"/>
      <c r="B324" s="107"/>
      <c r="C324" s="107"/>
      <c r="D324" s="107"/>
      <c r="E324" s="106"/>
    </row>
    <row r="325" spans="1:5" x14ac:dyDescent="0.2">
      <c r="A325" s="106"/>
      <c r="B325" s="107"/>
      <c r="C325" s="107"/>
      <c r="D325" s="107"/>
      <c r="E325" s="106"/>
    </row>
    <row r="326" spans="1:5" x14ac:dyDescent="0.2">
      <c r="A326" s="106"/>
      <c r="B326" s="107"/>
      <c r="C326" s="107"/>
      <c r="D326" s="107"/>
      <c r="E326" s="106"/>
    </row>
    <row r="327" spans="1:5" x14ac:dyDescent="0.2">
      <c r="A327" s="106"/>
      <c r="B327" s="107"/>
      <c r="C327" s="107"/>
      <c r="D327" s="107"/>
      <c r="E327" s="106"/>
    </row>
    <row r="328" spans="1:5" x14ac:dyDescent="0.2">
      <c r="A328" s="106"/>
      <c r="B328" s="107"/>
      <c r="C328" s="107"/>
      <c r="D328" s="107"/>
      <c r="E328" s="106"/>
    </row>
    <row r="329" spans="1:5" x14ac:dyDescent="0.2">
      <c r="A329" s="106"/>
      <c r="B329" s="107"/>
      <c r="C329" s="107"/>
      <c r="D329" s="107"/>
      <c r="E329" s="106"/>
    </row>
    <row r="330" spans="1:5" x14ac:dyDescent="0.2">
      <c r="A330" s="106"/>
      <c r="B330" s="107"/>
      <c r="C330" s="107"/>
      <c r="D330" s="107"/>
      <c r="E330" s="106"/>
    </row>
    <row r="331" spans="1:5" x14ac:dyDescent="0.2">
      <c r="A331" s="106"/>
      <c r="B331" s="107"/>
      <c r="C331" s="107"/>
      <c r="D331" s="107"/>
      <c r="E331" s="106"/>
    </row>
    <row r="332" spans="1:5" x14ac:dyDescent="0.2">
      <c r="A332" s="106"/>
      <c r="B332" s="107"/>
      <c r="C332" s="107"/>
      <c r="D332" s="107"/>
      <c r="E332" s="106"/>
    </row>
    <row r="333" spans="1:5" x14ac:dyDescent="0.2">
      <c r="A333" s="106"/>
      <c r="B333" s="107"/>
      <c r="C333" s="107"/>
      <c r="D333" s="107"/>
      <c r="E333" s="106"/>
    </row>
    <row r="334" spans="1:5" x14ac:dyDescent="0.2">
      <c r="A334" s="106"/>
      <c r="B334" s="107"/>
      <c r="C334" s="107"/>
      <c r="D334" s="107"/>
      <c r="E334" s="106"/>
    </row>
    <row r="335" spans="1:5" x14ac:dyDescent="0.2">
      <c r="A335" s="106"/>
      <c r="B335" s="107"/>
      <c r="C335" s="107"/>
      <c r="D335" s="107"/>
      <c r="E335" s="106"/>
    </row>
    <row r="336" spans="1:5" x14ac:dyDescent="0.2">
      <c r="A336" s="106"/>
      <c r="B336" s="107"/>
      <c r="C336" s="107"/>
      <c r="D336" s="107"/>
      <c r="E336" s="106"/>
    </row>
    <row r="337" spans="1:5" x14ac:dyDescent="0.2">
      <c r="A337" s="106"/>
      <c r="B337" s="107"/>
      <c r="C337" s="107"/>
      <c r="D337" s="107"/>
      <c r="E337" s="106"/>
    </row>
    <row r="338" spans="1:5" x14ac:dyDescent="0.2">
      <c r="A338" s="106"/>
      <c r="B338" s="107"/>
      <c r="C338" s="107"/>
      <c r="D338" s="107"/>
      <c r="E338" s="106"/>
    </row>
    <row r="339" spans="1:5" x14ac:dyDescent="0.2">
      <c r="A339" s="106"/>
      <c r="B339" s="107"/>
      <c r="C339" s="107"/>
      <c r="D339" s="107"/>
      <c r="E339" s="106"/>
    </row>
    <row r="340" spans="1:5" x14ac:dyDescent="0.2">
      <c r="A340" s="106"/>
      <c r="B340" s="107"/>
      <c r="C340" s="107"/>
      <c r="D340" s="107"/>
      <c r="E340" s="106"/>
    </row>
    <row r="341" spans="1:5" x14ac:dyDescent="0.2">
      <c r="A341" s="106"/>
      <c r="B341" s="107"/>
      <c r="C341" s="107"/>
      <c r="D341" s="107"/>
      <c r="E341" s="106"/>
    </row>
    <row r="342" spans="1:5" x14ac:dyDescent="0.2">
      <c r="A342" s="106"/>
      <c r="B342" s="107"/>
      <c r="C342" s="107"/>
      <c r="D342" s="107"/>
      <c r="E342" s="106"/>
    </row>
    <row r="343" spans="1:5" x14ac:dyDescent="0.2">
      <c r="A343" s="97"/>
      <c r="B343" s="105"/>
      <c r="C343" s="101"/>
      <c r="D343" s="101"/>
      <c r="E343" s="97"/>
    </row>
    <row r="344" spans="1:5" x14ac:dyDescent="0.2">
      <c r="A344" s="106"/>
      <c r="B344" s="113"/>
      <c r="C344" s="107"/>
      <c r="D344" s="107"/>
      <c r="E344" s="106"/>
    </row>
    <row r="345" spans="1:5" x14ac:dyDescent="0.2">
      <c r="A345" s="106"/>
      <c r="B345" s="113"/>
      <c r="C345" s="107"/>
      <c r="D345" s="107"/>
      <c r="E345" s="106"/>
    </row>
    <row r="346" spans="1:5" x14ac:dyDescent="0.2">
      <c r="A346" s="106"/>
      <c r="B346" s="107"/>
      <c r="C346" s="107"/>
      <c r="D346" s="107"/>
      <c r="E346" s="106"/>
    </row>
    <row r="347" spans="1:5" x14ac:dyDescent="0.2">
      <c r="A347" s="106"/>
      <c r="B347" s="107"/>
      <c r="C347" s="107"/>
      <c r="D347" s="107"/>
      <c r="E347" s="106"/>
    </row>
    <row r="348" spans="1:5" x14ac:dyDescent="0.2">
      <c r="A348" s="106"/>
      <c r="B348" s="107"/>
      <c r="C348" s="107"/>
      <c r="D348" s="107"/>
      <c r="E348" s="106"/>
    </row>
    <row r="349" spans="1:5" x14ac:dyDescent="0.2">
      <c r="A349" s="106"/>
      <c r="B349" s="107"/>
      <c r="C349" s="107"/>
      <c r="D349" s="107"/>
      <c r="E349" s="106"/>
    </row>
    <row r="350" spans="1:5" x14ac:dyDescent="0.2">
      <c r="A350" s="106"/>
      <c r="B350" s="107"/>
      <c r="C350" s="107"/>
      <c r="D350" s="107"/>
      <c r="E350" s="106"/>
    </row>
    <row r="351" spans="1:5" x14ac:dyDescent="0.2">
      <c r="A351" s="106"/>
      <c r="B351" s="107"/>
      <c r="C351" s="107"/>
      <c r="D351" s="107"/>
      <c r="E351" s="106"/>
    </row>
    <row r="352" spans="1:5" x14ac:dyDescent="0.2">
      <c r="A352" s="106"/>
      <c r="B352" s="107"/>
      <c r="C352" s="107"/>
      <c r="D352" s="107"/>
      <c r="E352" s="106"/>
    </row>
    <row r="353" spans="1:5" x14ac:dyDescent="0.2">
      <c r="A353" s="106"/>
      <c r="B353" s="107"/>
      <c r="C353" s="107"/>
      <c r="D353" s="107"/>
      <c r="E353" s="106"/>
    </row>
    <row r="354" spans="1:5" x14ac:dyDescent="0.2">
      <c r="A354" s="97"/>
      <c r="B354" s="111"/>
      <c r="C354" s="101"/>
      <c r="D354" s="101"/>
      <c r="E354" s="97"/>
    </row>
    <row r="355" spans="1:5" x14ac:dyDescent="0.2">
      <c r="A355" s="106"/>
      <c r="B355" s="112"/>
      <c r="C355" s="107"/>
      <c r="D355" s="107"/>
      <c r="E355" s="106"/>
    </row>
    <row r="356" spans="1:5" x14ac:dyDescent="0.2">
      <c r="A356" s="106"/>
      <c r="B356" s="112"/>
      <c r="C356" s="107"/>
      <c r="D356" s="107"/>
      <c r="E356" s="106"/>
    </row>
    <row r="357" spans="1:5" x14ac:dyDescent="0.2">
      <c r="A357" s="97"/>
      <c r="B357" s="101"/>
      <c r="C357" s="101"/>
      <c r="D357" s="101"/>
      <c r="E357" s="97"/>
    </row>
    <row r="358" spans="1:5" x14ac:dyDescent="0.2">
      <c r="A358" s="97"/>
      <c r="B358" s="101"/>
      <c r="C358" s="101"/>
      <c r="D358" s="101"/>
      <c r="E358" s="97"/>
    </row>
    <row r="359" spans="1:5" x14ac:dyDescent="0.2">
      <c r="A359" s="106"/>
      <c r="B359" s="107"/>
      <c r="C359" s="107"/>
      <c r="D359" s="107"/>
      <c r="E359" s="106"/>
    </row>
    <row r="360" spans="1:5" x14ac:dyDescent="0.2">
      <c r="A360" s="106"/>
      <c r="B360" s="107"/>
      <c r="C360" s="107"/>
      <c r="D360" s="107"/>
      <c r="E360" s="106"/>
    </row>
    <row r="361" spans="1:5" x14ac:dyDescent="0.2">
      <c r="A361" s="97"/>
      <c r="B361" s="101"/>
      <c r="C361" s="101"/>
      <c r="D361" s="101"/>
      <c r="E361" s="97"/>
    </row>
    <row r="362" spans="1:5" x14ac:dyDescent="0.2">
      <c r="A362" s="106"/>
      <c r="B362" s="107"/>
      <c r="C362" s="107"/>
      <c r="D362" s="107"/>
      <c r="E362" s="106"/>
    </row>
    <row r="363" spans="1:5" x14ac:dyDescent="0.2">
      <c r="A363" s="106"/>
      <c r="B363" s="107"/>
      <c r="C363" s="107"/>
      <c r="D363" s="107"/>
      <c r="E363" s="106"/>
    </row>
    <row r="364" spans="1:5" x14ac:dyDescent="0.2">
      <c r="A364" s="106"/>
      <c r="B364" s="107"/>
      <c r="C364" s="107"/>
      <c r="D364" s="107"/>
      <c r="E364" s="106"/>
    </row>
    <row r="365" spans="1:5" x14ac:dyDescent="0.2">
      <c r="A365" s="97"/>
      <c r="B365" s="101"/>
      <c r="C365" s="114"/>
      <c r="D365" s="101"/>
      <c r="E365" s="97"/>
    </row>
    <row r="366" spans="1:5" x14ac:dyDescent="0.2">
      <c r="A366" s="97"/>
      <c r="B366" s="101"/>
      <c r="C366" s="101"/>
      <c r="D366" s="101"/>
      <c r="E366" s="97"/>
    </row>
    <row r="367" spans="1:5" x14ac:dyDescent="0.2">
      <c r="A367" s="106"/>
      <c r="B367" s="101"/>
      <c r="C367" s="101"/>
      <c r="D367" s="101"/>
      <c r="E367" s="97"/>
    </row>
    <row r="368" spans="1:5" x14ac:dyDescent="0.2">
      <c r="A368" s="106"/>
      <c r="B368" s="107"/>
      <c r="C368" s="107"/>
      <c r="D368" s="107"/>
      <c r="E368" s="106"/>
    </row>
    <row r="369" spans="1:5" x14ac:dyDescent="0.2">
      <c r="A369" s="106"/>
      <c r="B369" s="107"/>
      <c r="C369" s="107"/>
      <c r="D369" s="107"/>
      <c r="E369" s="106"/>
    </row>
    <row r="370" spans="1:5" x14ac:dyDescent="0.2">
      <c r="A370" s="106"/>
      <c r="B370" s="107"/>
      <c r="C370" s="107"/>
      <c r="D370" s="107"/>
      <c r="E370" s="106"/>
    </row>
    <row r="371" spans="1:5" x14ac:dyDescent="0.2">
      <c r="A371" s="106"/>
      <c r="B371" s="107"/>
      <c r="C371" s="107"/>
      <c r="D371" s="107"/>
      <c r="E371" s="106"/>
    </row>
    <row r="372" spans="1:5" x14ac:dyDescent="0.2">
      <c r="A372" s="97"/>
      <c r="B372" s="111"/>
      <c r="C372" s="101"/>
      <c r="D372" s="97"/>
      <c r="E372" s="97"/>
    </row>
    <row r="373" spans="1:5" x14ac:dyDescent="0.2">
      <c r="A373" s="106"/>
      <c r="B373" s="112"/>
      <c r="C373" s="107"/>
      <c r="D373" s="106"/>
      <c r="E373" s="106"/>
    </row>
    <row r="374" spans="1:5" x14ac:dyDescent="0.2">
      <c r="A374" s="106"/>
      <c r="B374" s="112"/>
      <c r="C374" s="107"/>
      <c r="D374" s="106"/>
      <c r="E374" s="106"/>
    </row>
    <row r="375" spans="1:5" x14ac:dyDescent="0.2">
      <c r="A375" s="97"/>
      <c r="B375" s="101"/>
      <c r="C375" s="101"/>
      <c r="D375" s="101"/>
      <c r="E375" s="97"/>
    </row>
    <row r="376" spans="1:5" x14ac:dyDescent="0.2">
      <c r="A376" s="97"/>
      <c r="B376" s="101"/>
      <c r="C376" s="101"/>
      <c r="D376" s="101"/>
      <c r="E376" s="97"/>
    </row>
    <row r="377" spans="1:5" x14ac:dyDescent="0.2">
      <c r="A377" s="106"/>
      <c r="B377" s="107"/>
      <c r="C377" s="107"/>
      <c r="D377" s="107"/>
      <c r="E377" s="106"/>
    </row>
    <row r="378" spans="1:5" x14ac:dyDescent="0.2">
      <c r="A378" s="106"/>
      <c r="B378" s="107"/>
      <c r="C378" s="107"/>
      <c r="D378" s="107"/>
      <c r="E378" s="106"/>
    </row>
    <row r="379" spans="1:5" x14ac:dyDescent="0.2">
      <c r="A379" s="97"/>
      <c r="B379" s="101"/>
      <c r="C379" s="101"/>
      <c r="D379" s="101"/>
      <c r="E379" s="97"/>
    </row>
    <row r="380" spans="1:5" x14ac:dyDescent="0.2">
      <c r="A380" s="97"/>
      <c r="B380" s="101"/>
      <c r="C380" s="101"/>
      <c r="D380" s="101"/>
      <c r="E380" s="97"/>
    </row>
    <row r="381" spans="1:5" x14ac:dyDescent="0.2">
      <c r="A381" s="106"/>
      <c r="B381" s="107"/>
      <c r="C381" s="107"/>
      <c r="D381" s="107"/>
      <c r="E381" s="106"/>
    </row>
    <row r="382" spans="1:5" x14ac:dyDescent="0.2">
      <c r="A382" s="106"/>
      <c r="B382" s="107"/>
      <c r="C382" s="107"/>
      <c r="D382" s="107"/>
      <c r="E382" s="106"/>
    </row>
    <row r="383" spans="1:5" x14ac:dyDescent="0.2">
      <c r="A383" s="106"/>
      <c r="B383" s="107"/>
      <c r="C383" s="107"/>
      <c r="D383" s="107"/>
      <c r="E383" s="106"/>
    </row>
    <row r="384" spans="1:5" x14ac:dyDescent="0.2">
      <c r="A384" s="106"/>
      <c r="B384" s="107"/>
      <c r="C384" s="107"/>
      <c r="D384" s="107"/>
      <c r="E384" s="106"/>
    </row>
    <row r="385" spans="1:5" x14ac:dyDescent="0.2">
      <c r="A385" s="106"/>
      <c r="B385" s="107"/>
      <c r="C385" s="107"/>
      <c r="D385" s="107"/>
      <c r="E385" s="106"/>
    </row>
    <row r="386" spans="1:5" x14ac:dyDescent="0.2">
      <c r="A386" s="106"/>
      <c r="B386" s="107"/>
      <c r="C386" s="107"/>
      <c r="D386" s="107"/>
      <c r="E386" s="106"/>
    </row>
    <row r="387" spans="1:5" x14ac:dyDescent="0.2">
      <c r="A387" s="97"/>
      <c r="B387" s="101"/>
      <c r="C387" s="101"/>
      <c r="D387" s="101"/>
      <c r="E387" s="97"/>
    </row>
    <row r="388" spans="1:5" x14ac:dyDescent="0.2">
      <c r="A388" s="106"/>
      <c r="B388" s="107"/>
      <c r="C388" s="107"/>
      <c r="D388" s="107"/>
      <c r="E388" s="106"/>
    </row>
    <row r="389" spans="1:5" x14ac:dyDescent="0.2">
      <c r="A389" s="106"/>
      <c r="B389" s="107"/>
      <c r="C389" s="107"/>
      <c r="D389" s="107"/>
      <c r="E389" s="106"/>
    </row>
    <row r="390" spans="1:5" x14ac:dyDescent="0.2">
      <c r="A390" s="106"/>
      <c r="B390" s="107"/>
      <c r="C390" s="107"/>
      <c r="D390" s="107"/>
      <c r="E390" s="106"/>
    </row>
    <row r="391" spans="1:5" x14ac:dyDescent="0.2">
      <c r="A391" s="106"/>
      <c r="B391" s="107"/>
      <c r="C391" s="107"/>
      <c r="D391" s="107"/>
      <c r="E391" s="106"/>
    </row>
    <row r="392" spans="1:5" x14ac:dyDescent="0.2">
      <c r="A392" s="106"/>
      <c r="B392" s="107"/>
      <c r="C392" s="107"/>
      <c r="D392" s="107"/>
      <c r="E392" s="106"/>
    </row>
    <row r="393" spans="1:5" x14ac:dyDescent="0.2">
      <c r="A393" s="106"/>
      <c r="B393" s="107"/>
      <c r="C393" s="107"/>
      <c r="D393" s="107"/>
      <c r="E393" s="106"/>
    </row>
    <row r="394" spans="1:5" x14ac:dyDescent="0.2">
      <c r="A394" s="106"/>
      <c r="B394" s="107"/>
      <c r="C394" s="107"/>
      <c r="D394" s="107"/>
      <c r="E394" s="106"/>
    </row>
    <row r="395" spans="1:5" x14ac:dyDescent="0.2">
      <c r="A395" s="106"/>
      <c r="B395" s="107"/>
      <c r="C395" s="107"/>
      <c r="D395" s="107"/>
      <c r="E395" s="106"/>
    </row>
    <row r="396" spans="1:5" x14ac:dyDescent="0.2">
      <c r="A396" s="106"/>
      <c r="B396" s="107"/>
      <c r="C396" s="107"/>
      <c r="D396" s="107"/>
      <c r="E396" s="106"/>
    </row>
    <row r="397" spans="1:5" x14ac:dyDescent="0.2">
      <c r="A397" s="106"/>
      <c r="B397" s="107"/>
      <c r="C397" s="107"/>
      <c r="D397" s="107"/>
      <c r="E397" s="106"/>
    </row>
    <row r="398" spans="1:5" x14ac:dyDescent="0.2">
      <c r="A398" s="106"/>
      <c r="B398" s="107"/>
      <c r="C398" s="107"/>
      <c r="D398" s="107"/>
      <c r="E398" s="106"/>
    </row>
    <row r="399" spans="1:5" x14ac:dyDescent="0.2">
      <c r="A399" s="106"/>
      <c r="B399" s="107"/>
      <c r="C399" s="107"/>
      <c r="D399" s="107"/>
      <c r="E399" s="106"/>
    </row>
    <row r="400" spans="1:5" x14ac:dyDescent="0.2">
      <c r="A400" s="106"/>
      <c r="B400" s="107"/>
      <c r="C400" s="107"/>
      <c r="D400" s="107"/>
      <c r="E400" s="106"/>
    </row>
    <row r="401" spans="1:5" x14ac:dyDescent="0.2">
      <c r="A401" s="106"/>
      <c r="B401" s="107"/>
      <c r="C401" s="107"/>
      <c r="D401" s="107"/>
      <c r="E401" s="106"/>
    </row>
    <row r="402" spans="1:5" x14ac:dyDescent="0.2">
      <c r="A402" s="106"/>
      <c r="B402" s="107"/>
      <c r="C402" s="107"/>
      <c r="D402" s="107"/>
      <c r="E402" s="106"/>
    </row>
    <row r="403" spans="1:5" x14ac:dyDescent="0.2">
      <c r="A403" s="97"/>
      <c r="B403" s="115"/>
      <c r="C403" s="101"/>
      <c r="D403" s="101"/>
      <c r="E403" s="97"/>
    </row>
    <row r="404" spans="1:5" x14ac:dyDescent="0.2">
      <c r="A404" s="106"/>
      <c r="B404" s="95"/>
      <c r="C404" s="107"/>
      <c r="D404" s="107"/>
      <c r="E404" s="106"/>
    </row>
    <row r="405" spans="1:5" x14ac:dyDescent="0.2">
      <c r="A405" s="97"/>
      <c r="B405" s="101"/>
      <c r="C405" s="101"/>
      <c r="D405" s="101"/>
      <c r="E405" s="97"/>
    </row>
    <row r="406" spans="1:5" x14ac:dyDescent="0.2">
      <c r="A406" s="106"/>
      <c r="B406" s="107"/>
      <c r="C406" s="107"/>
      <c r="D406" s="107"/>
      <c r="E406" s="106"/>
    </row>
    <row r="407" spans="1:5" x14ac:dyDescent="0.2">
      <c r="A407" s="106"/>
      <c r="B407" s="107"/>
      <c r="C407" s="107"/>
      <c r="D407" s="107"/>
      <c r="E407" s="106"/>
    </row>
    <row r="408" spans="1:5" x14ac:dyDescent="0.2">
      <c r="A408" s="106"/>
      <c r="B408" s="107"/>
      <c r="C408" s="107"/>
      <c r="D408" s="107"/>
      <c r="E408" s="106"/>
    </row>
    <row r="409" spans="1:5" x14ac:dyDescent="0.2">
      <c r="A409" s="106"/>
      <c r="B409" s="107"/>
      <c r="C409" s="107"/>
      <c r="D409" s="107"/>
      <c r="E409" s="106"/>
    </row>
    <row r="410" spans="1:5" x14ac:dyDescent="0.2">
      <c r="A410" s="106"/>
      <c r="B410" s="107"/>
      <c r="C410" s="107"/>
      <c r="D410" s="107"/>
      <c r="E410" s="106"/>
    </row>
    <row r="411" spans="1:5" x14ac:dyDescent="0.2">
      <c r="A411" s="106"/>
      <c r="B411" s="107"/>
      <c r="C411" s="107"/>
      <c r="D411" s="107"/>
      <c r="E411" s="106"/>
    </row>
    <row r="412" spans="1:5" x14ac:dyDescent="0.2">
      <c r="A412" s="106"/>
      <c r="B412" s="107"/>
      <c r="C412" s="107"/>
      <c r="D412" s="107"/>
      <c r="E412" s="106"/>
    </row>
    <row r="413" spans="1:5" x14ac:dyDescent="0.2">
      <c r="A413" s="106"/>
      <c r="B413" s="107"/>
      <c r="C413" s="107"/>
      <c r="D413" s="107"/>
      <c r="E413" s="106"/>
    </row>
    <row r="414" spans="1:5" x14ac:dyDescent="0.2">
      <c r="A414" s="106"/>
      <c r="B414" s="107"/>
      <c r="C414" s="107"/>
      <c r="D414" s="107"/>
      <c r="E414" s="106"/>
    </row>
    <row r="415" spans="1:5" x14ac:dyDescent="0.2">
      <c r="A415" s="106"/>
      <c r="B415" s="107"/>
      <c r="C415" s="107"/>
      <c r="D415" s="107"/>
      <c r="E415" s="106"/>
    </row>
    <row r="416" spans="1:5" x14ac:dyDescent="0.2">
      <c r="A416" s="106"/>
      <c r="B416" s="107"/>
      <c r="C416" s="107"/>
      <c r="D416" s="107"/>
      <c r="E416" s="106"/>
    </row>
    <row r="417" spans="1:5" x14ac:dyDescent="0.2">
      <c r="A417" s="106"/>
      <c r="B417" s="107"/>
      <c r="C417" s="107"/>
      <c r="D417" s="107"/>
      <c r="E417" s="106"/>
    </row>
    <row r="418" spans="1:5" x14ac:dyDescent="0.2">
      <c r="A418" s="97"/>
      <c r="B418" s="115"/>
      <c r="C418" s="101"/>
      <c r="D418" s="101"/>
      <c r="E418" s="97"/>
    </row>
    <row r="419" spans="1:5" x14ac:dyDescent="0.2">
      <c r="A419" s="106"/>
      <c r="B419" s="95"/>
      <c r="C419" s="107"/>
      <c r="D419" s="107"/>
      <c r="E419" s="106"/>
    </row>
    <row r="420" spans="1:5" x14ac:dyDescent="0.2">
      <c r="A420" s="106"/>
      <c r="B420" s="95"/>
      <c r="C420" s="107"/>
      <c r="D420" s="107"/>
      <c r="E420" s="106"/>
    </row>
    <row r="421" spans="1:5" x14ac:dyDescent="0.2">
      <c r="A421" s="106"/>
      <c r="B421" s="95"/>
      <c r="C421" s="107"/>
      <c r="D421" s="107"/>
      <c r="E421" s="106"/>
    </row>
    <row r="422" spans="1:5" x14ac:dyDescent="0.2">
      <c r="A422" s="106"/>
      <c r="B422" s="95"/>
      <c r="C422" s="107"/>
      <c r="D422" s="107"/>
      <c r="E422" s="106"/>
    </row>
    <row r="423" spans="1:5" x14ac:dyDescent="0.2">
      <c r="A423" s="97"/>
      <c r="B423" s="115"/>
      <c r="C423" s="97"/>
      <c r="D423" s="97"/>
      <c r="E423" s="97"/>
    </row>
    <row r="424" spans="1:5" x14ac:dyDescent="0.2">
      <c r="A424" s="97"/>
      <c r="B424" s="115"/>
      <c r="C424" s="97"/>
      <c r="D424" s="97"/>
      <c r="E424" s="97"/>
    </row>
    <row r="425" spans="1:5" x14ac:dyDescent="0.2">
      <c r="A425" s="106"/>
      <c r="B425" s="95"/>
      <c r="C425" s="106"/>
      <c r="D425" s="106"/>
      <c r="E425" s="106"/>
    </row>
    <row r="426" spans="1:5" x14ac:dyDescent="0.2">
      <c r="A426" s="106"/>
      <c r="B426" s="95"/>
      <c r="C426" s="107"/>
      <c r="D426" s="107"/>
      <c r="E426" s="106"/>
    </row>
    <row r="427" spans="1:5" x14ac:dyDescent="0.2">
      <c r="A427" s="106"/>
      <c r="B427" s="95"/>
      <c r="C427" s="107"/>
      <c r="D427" s="107"/>
      <c r="E427" s="106"/>
    </row>
    <row r="428" spans="1:5" x14ac:dyDescent="0.2">
      <c r="A428" s="106"/>
      <c r="B428" s="95"/>
      <c r="C428" s="107"/>
      <c r="D428" s="107"/>
      <c r="E428" s="106"/>
    </row>
    <row r="429" spans="1:5" x14ac:dyDescent="0.2">
      <c r="A429" s="106"/>
      <c r="B429" s="95"/>
      <c r="C429" s="107"/>
      <c r="D429" s="107"/>
      <c r="E429" s="106"/>
    </row>
    <row r="430" spans="1:5" x14ac:dyDescent="0.2">
      <c r="A430" s="97"/>
      <c r="B430" s="115"/>
      <c r="C430" s="101"/>
      <c r="D430" s="101"/>
      <c r="E430" s="97"/>
    </row>
    <row r="431" spans="1:5" x14ac:dyDescent="0.2">
      <c r="A431" s="106"/>
      <c r="B431" s="95"/>
      <c r="C431" s="107"/>
      <c r="D431" s="107"/>
      <c r="E431" s="106"/>
    </row>
    <row r="432" spans="1:5" x14ac:dyDescent="0.2">
      <c r="A432" s="106"/>
      <c r="B432" s="95"/>
      <c r="C432" s="107"/>
      <c r="D432" s="107"/>
      <c r="E432" s="106"/>
    </row>
    <row r="433" spans="1:5" x14ac:dyDescent="0.2">
      <c r="A433" s="106"/>
      <c r="B433" s="95"/>
      <c r="C433" s="107"/>
      <c r="D433" s="107"/>
      <c r="E433" s="106"/>
    </row>
    <row r="434" spans="1:5" x14ac:dyDescent="0.2">
      <c r="A434" s="106"/>
      <c r="B434" s="95"/>
      <c r="C434" s="107"/>
      <c r="D434" s="107"/>
      <c r="E434" s="106"/>
    </row>
    <row r="435" spans="1:5" x14ac:dyDescent="0.2">
      <c r="A435" s="106"/>
      <c r="B435" s="95"/>
      <c r="C435" s="107"/>
      <c r="D435" s="107"/>
      <c r="E435" s="106"/>
    </row>
    <row r="436" spans="1:5" x14ac:dyDescent="0.2">
      <c r="A436" s="106"/>
      <c r="B436" s="95"/>
      <c r="C436" s="107"/>
      <c r="D436" s="107"/>
      <c r="E436" s="106"/>
    </row>
    <row r="437" spans="1:5" x14ac:dyDescent="0.2">
      <c r="A437" s="106"/>
      <c r="B437" s="95"/>
      <c r="C437" s="107"/>
      <c r="D437" s="107"/>
      <c r="E437" s="106"/>
    </row>
    <row r="438" spans="1:5" x14ac:dyDescent="0.2">
      <c r="A438" s="106"/>
      <c r="B438" s="95"/>
      <c r="C438" s="107"/>
      <c r="D438" s="107"/>
      <c r="E438" s="106"/>
    </row>
    <row r="439" spans="1:5" x14ac:dyDescent="0.2">
      <c r="A439" s="97"/>
      <c r="B439" s="95"/>
      <c r="C439" s="107"/>
      <c r="D439" s="107"/>
      <c r="E439" s="97"/>
    </row>
    <row r="440" spans="1:5" x14ac:dyDescent="0.2">
      <c r="A440" s="98"/>
      <c r="B440" s="98"/>
      <c r="C440" s="98"/>
      <c r="D440" s="98"/>
      <c r="E440" s="98"/>
    </row>
    <row r="441" spans="1:5" x14ac:dyDescent="0.2">
      <c r="A441" s="98"/>
      <c r="B441" s="98"/>
      <c r="C441" s="98"/>
      <c r="D441" s="98"/>
      <c r="E441" s="98"/>
    </row>
    <row r="442" spans="1:5" x14ac:dyDescent="0.2">
      <c r="A442" s="98"/>
      <c r="B442" s="98"/>
      <c r="C442" s="98"/>
      <c r="D442" s="98"/>
      <c r="E442" s="98"/>
    </row>
    <row r="443" spans="1:5" x14ac:dyDescent="0.2">
      <c r="A443" s="98"/>
      <c r="B443" s="98"/>
      <c r="C443" s="98"/>
      <c r="D443" s="98"/>
      <c r="E443" s="98"/>
    </row>
    <row r="444" spans="1:5" x14ac:dyDescent="0.2">
      <c r="A444" s="98"/>
      <c r="B444" s="98"/>
      <c r="C444" s="98"/>
      <c r="D444" s="98"/>
      <c r="E444" s="98"/>
    </row>
    <row r="445" spans="1:5" x14ac:dyDescent="0.2">
      <c r="A445" s="98"/>
      <c r="B445" s="98"/>
      <c r="C445" s="98"/>
      <c r="D445" s="98"/>
      <c r="E445" s="98"/>
    </row>
    <row r="446" spans="1:5" x14ac:dyDescent="0.2">
      <c r="A446" s="98"/>
      <c r="B446" s="98"/>
      <c r="C446" s="98"/>
      <c r="D446" s="98"/>
      <c r="E446" s="98"/>
    </row>
    <row r="447" spans="1:5" x14ac:dyDescent="0.2">
      <c r="A447" s="98"/>
      <c r="B447" s="98"/>
      <c r="C447" s="98"/>
      <c r="D447" s="98"/>
      <c r="E447" s="98"/>
    </row>
    <row r="448" spans="1:5" x14ac:dyDescent="0.2">
      <c r="A448" s="98"/>
      <c r="B448" s="98"/>
      <c r="C448" s="98"/>
      <c r="D448" s="98"/>
      <c r="E448" s="98"/>
    </row>
    <row r="449" spans="1:5" x14ac:dyDescent="0.2">
      <c r="A449" s="98"/>
      <c r="B449" s="98"/>
      <c r="C449" s="98"/>
      <c r="D449" s="98"/>
      <c r="E449" s="98"/>
    </row>
    <row r="450" spans="1:5" x14ac:dyDescent="0.2">
      <c r="A450" s="98"/>
      <c r="B450" s="98"/>
      <c r="C450" s="98"/>
      <c r="D450" s="98"/>
      <c r="E450" s="98"/>
    </row>
    <row r="451" spans="1:5" x14ac:dyDescent="0.2">
      <c r="A451" s="98"/>
      <c r="B451" s="98"/>
      <c r="C451" s="98"/>
      <c r="D451" s="98"/>
      <c r="E451" s="98"/>
    </row>
    <row r="452" spans="1:5" x14ac:dyDescent="0.2">
      <c r="A452" s="98"/>
      <c r="B452" s="98"/>
      <c r="C452" s="98"/>
      <c r="D452" s="98"/>
      <c r="E452" s="98"/>
    </row>
    <row r="453" spans="1:5" x14ac:dyDescent="0.2">
      <c r="A453" s="98"/>
      <c r="B453" s="98"/>
      <c r="C453" s="98"/>
      <c r="D453" s="98"/>
      <c r="E453" s="98"/>
    </row>
    <row r="454" spans="1:5" x14ac:dyDescent="0.2">
      <c r="A454" s="98"/>
      <c r="B454" s="98"/>
      <c r="C454" s="98"/>
      <c r="D454" s="98"/>
      <c r="E454" s="98"/>
    </row>
    <row r="455" spans="1:5" x14ac:dyDescent="0.2">
      <c r="A455" s="98"/>
      <c r="B455" s="98"/>
      <c r="C455" s="98"/>
      <c r="D455" s="98"/>
      <c r="E455" s="98"/>
    </row>
    <row r="456" spans="1:5" x14ac:dyDescent="0.2">
      <c r="A456" s="98"/>
      <c r="B456" s="98"/>
      <c r="C456" s="98"/>
      <c r="D456" s="98"/>
      <c r="E456" s="98"/>
    </row>
    <row r="457" spans="1:5" x14ac:dyDescent="0.2">
      <c r="A457" s="98"/>
      <c r="B457" s="98"/>
      <c r="C457" s="98"/>
      <c r="D457" s="98"/>
      <c r="E457" s="98"/>
    </row>
    <row r="458" spans="1:5" x14ac:dyDescent="0.2">
      <c r="A458" s="98"/>
      <c r="B458" s="98"/>
      <c r="C458" s="98"/>
      <c r="D458" s="98"/>
      <c r="E458" s="98"/>
    </row>
    <row r="459" spans="1:5" x14ac:dyDescent="0.2">
      <c r="A459" s="98"/>
      <c r="B459" s="98"/>
      <c r="C459" s="98"/>
      <c r="D459" s="98"/>
      <c r="E459" s="98"/>
    </row>
    <row r="460" spans="1:5" x14ac:dyDescent="0.2">
      <c r="A460" s="98"/>
      <c r="B460" s="98"/>
      <c r="C460" s="98"/>
      <c r="D460" s="98"/>
      <c r="E460" s="98"/>
    </row>
    <row r="461" spans="1:5" x14ac:dyDescent="0.2">
      <c r="A461" s="98"/>
      <c r="B461" s="98"/>
      <c r="C461" s="98"/>
      <c r="D461" s="98"/>
      <c r="E461" s="98"/>
    </row>
    <row r="462" spans="1:5" x14ac:dyDescent="0.2">
      <c r="A462" s="98"/>
      <c r="B462" s="98"/>
      <c r="C462" s="98"/>
      <c r="D462" s="98"/>
      <c r="E462" s="98"/>
    </row>
    <row r="463" spans="1:5" x14ac:dyDescent="0.2">
      <c r="A463" s="98"/>
      <c r="B463" s="98"/>
      <c r="C463" s="98"/>
      <c r="D463" s="98"/>
      <c r="E463" s="98"/>
    </row>
    <row r="464" spans="1:5" x14ac:dyDescent="0.2">
      <c r="A464" s="98"/>
      <c r="B464" s="98"/>
      <c r="C464" s="98"/>
      <c r="D464" s="98"/>
      <c r="E464" s="98"/>
    </row>
    <row r="465" spans="1:5" x14ac:dyDescent="0.2">
      <c r="A465" s="98"/>
      <c r="B465" s="98"/>
      <c r="C465" s="98"/>
      <c r="D465" s="98"/>
      <c r="E465" s="98"/>
    </row>
    <row r="466" spans="1:5" x14ac:dyDescent="0.2">
      <c r="A466" s="98"/>
      <c r="B466" s="98"/>
      <c r="C466" s="98"/>
      <c r="D466" s="98"/>
      <c r="E466" s="98"/>
    </row>
    <row r="467" spans="1:5" x14ac:dyDescent="0.2">
      <c r="A467" s="98"/>
      <c r="B467" s="98"/>
      <c r="C467" s="98"/>
      <c r="D467" s="98"/>
      <c r="E467" s="98"/>
    </row>
    <row r="468" spans="1:5" x14ac:dyDescent="0.2">
      <c r="A468" s="98"/>
      <c r="B468" s="98"/>
      <c r="C468" s="98"/>
      <c r="D468" s="98"/>
      <c r="E468" s="98"/>
    </row>
    <row r="469" spans="1:5" x14ac:dyDescent="0.2">
      <c r="A469" s="98"/>
      <c r="B469" s="98"/>
      <c r="C469" s="98"/>
      <c r="D469" s="98"/>
      <c r="E469" s="98"/>
    </row>
    <row r="470" spans="1:5" x14ac:dyDescent="0.2">
      <c r="A470" s="98"/>
      <c r="B470" s="98"/>
      <c r="C470" s="98"/>
      <c r="D470" s="98"/>
      <c r="E470" s="98"/>
    </row>
    <row r="471" spans="1:5" x14ac:dyDescent="0.2">
      <c r="A471" s="98"/>
      <c r="B471" s="98"/>
      <c r="C471" s="98"/>
      <c r="D471" s="98"/>
      <c r="E471" s="98"/>
    </row>
    <row r="472" spans="1:5" x14ac:dyDescent="0.2">
      <c r="A472" s="98"/>
      <c r="B472" s="98"/>
      <c r="C472" s="98"/>
      <c r="D472" s="98"/>
      <c r="E472" s="98"/>
    </row>
    <row r="473" spans="1:5" x14ac:dyDescent="0.2">
      <c r="A473" s="98"/>
      <c r="B473" s="98"/>
      <c r="C473" s="98"/>
      <c r="D473" s="98"/>
      <c r="E473" s="98"/>
    </row>
    <row r="474" spans="1:5" x14ac:dyDescent="0.2">
      <c r="A474" s="98"/>
      <c r="B474" s="98"/>
      <c r="C474" s="98"/>
      <c r="D474" s="98"/>
      <c r="E474" s="98"/>
    </row>
    <row r="475" spans="1:5" x14ac:dyDescent="0.2">
      <c r="A475" s="98"/>
      <c r="B475" s="98"/>
      <c r="C475" s="98"/>
      <c r="D475" s="98"/>
      <c r="E475" s="98"/>
    </row>
    <row r="476" spans="1:5" x14ac:dyDescent="0.2">
      <c r="A476" s="98"/>
      <c r="B476" s="98"/>
      <c r="C476" s="98"/>
      <c r="D476" s="98"/>
      <c r="E476" s="98"/>
    </row>
    <row r="477" spans="1:5" x14ac:dyDescent="0.2">
      <c r="A477" s="98"/>
      <c r="B477" s="98"/>
      <c r="C477" s="98"/>
      <c r="D477" s="98"/>
      <c r="E477" s="98"/>
    </row>
    <row r="478" spans="1:5" x14ac:dyDescent="0.2">
      <c r="A478" s="98"/>
      <c r="B478" s="98"/>
      <c r="C478" s="98"/>
      <c r="D478" s="98"/>
      <c r="E478" s="98"/>
    </row>
    <row r="479" spans="1:5" x14ac:dyDescent="0.2">
      <c r="A479" s="98"/>
      <c r="B479" s="98"/>
      <c r="C479" s="98"/>
      <c r="D479" s="98"/>
      <c r="E479" s="98"/>
    </row>
    <row r="480" spans="1:5" x14ac:dyDescent="0.2">
      <c r="A480" s="98"/>
      <c r="B480" s="98"/>
      <c r="C480" s="98"/>
      <c r="D480" s="98"/>
      <c r="E480" s="98"/>
    </row>
    <row r="481" spans="1:5" x14ac:dyDescent="0.2">
      <c r="A481" s="98"/>
      <c r="B481" s="98"/>
      <c r="C481" s="98"/>
      <c r="D481" s="98"/>
      <c r="E481" s="98"/>
    </row>
    <row r="482" spans="1:5" x14ac:dyDescent="0.2">
      <c r="A482" s="98"/>
      <c r="B482" s="98"/>
      <c r="C482" s="98"/>
      <c r="D482" s="98"/>
      <c r="E482" s="98"/>
    </row>
    <row r="483" spans="1:5" x14ac:dyDescent="0.2">
      <c r="A483" s="98"/>
      <c r="B483" s="98"/>
      <c r="C483" s="98"/>
      <c r="D483" s="98"/>
      <c r="E483" s="98"/>
    </row>
    <row r="484" spans="1:5" x14ac:dyDescent="0.2">
      <c r="A484" s="98"/>
      <c r="B484" s="98"/>
      <c r="C484" s="98"/>
      <c r="D484" s="98"/>
      <c r="E484" s="98"/>
    </row>
    <row r="485" spans="1:5" x14ac:dyDescent="0.2">
      <c r="A485" s="98"/>
      <c r="B485" s="98"/>
      <c r="C485" s="98"/>
      <c r="D485" s="98"/>
      <c r="E485" s="98"/>
    </row>
    <row r="486" spans="1:5" x14ac:dyDescent="0.2">
      <c r="A486" s="98"/>
      <c r="B486" s="98"/>
      <c r="C486" s="98"/>
      <c r="D486" s="98"/>
      <c r="E486" s="98"/>
    </row>
    <row r="487" spans="1:5" x14ac:dyDescent="0.2">
      <c r="A487" s="98"/>
      <c r="B487" s="98"/>
      <c r="C487" s="98"/>
      <c r="D487" s="98"/>
      <c r="E487" s="98"/>
    </row>
    <row r="488" spans="1:5" x14ac:dyDescent="0.2">
      <c r="A488" s="98"/>
      <c r="B488" s="98"/>
      <c r="C488" s="98"/>
      <c r="D488" s="98"/>
      <c r="E488" s="98"/>
    </row>
    <row r="489" spans="1:5" x14ac:dyDescent="0.2">
      <c r="A489" s="98"/>
      <c r="B489" s="98"/>
      <c r="C489" s="98"/>
      <c r="D489" s="98"/>
      <c r="E489" s="98"/>
    </row>
    <row r="490" spans="1:5" x14ac:dyDescent="0.2">
      <c r="A490" s="98"/>
      <c r="B490" s="98"/>
      <c r="C490" s="98"/>
      <c r="D490" s="98"/>
      <c r="E490" s="98"/>
    </row>
    <row r="491" spans="1:5" x14ac:dyDescent="0.2">
      <c r="A491" s="98"/>
      <c r="B491" s="98"/>
      <c r="C491" s="98"/>
      <c r="D491" s="98"/>
      <c r="E491" s="98"/>
    </row>
    <row r="492" spans="1:5" x14ac:dyDescent="0.2">
      <c r="A492" s="98"/>
      <c r="B492" s="98"/>
      <c r="C492" s="98"/>
      <c r="D492" s="98"/>
      <c r="E492" s="98"/>
    </row>
    <row r="493" spans="1:5" x14ac:dyDescent="0.2">
      <c r="A493" s="98"/>
      <c r="B493" s="98"/>
      <c r="C493" s="98"/>
      <c r="D493" s="98"/>
      <c r="E493" s="98"/>
    </row>
    <row r="494" spans="1:5" x14ac:dyDescent="0.2">
      <c r="A494" s="98"/>
      <c r="B494" s="98"/>
      <c r="C494" s="98"/>
      <c r="D494" s="98"/>
      <c r="E494" s="98"/>
    </row>
    <row r="495" spans="1:5" x14ac:dyDescent="0.2">
      <c r="A495" s="98"/>
      <c r="B495" s="98"/>
      <c r="C495" s="98"/>
      <c r="D495" s="98"/>
      <c r="E495" s="98"/>
    </row>
    <row r="496" spans="1:5" x14ac:dyDescent="0.2">
      <c r="A496" s="98"/>
      <c r="B496" s="98"/>
      <c r="C496" s="98"/>
      <c r="D496" s="98"/>
      <c r="E496" s="98"/>
    </row>
    <row r="497" spans="1:5" x14ac:dyDescent="0.2">
      <c r="A497" s="98"/>
      <c r="B497" s="98"/>
      <c r="C497" s="98"/>
      <c r="D497" s="98"/>
      <c r="E497" s="98"/>
    </row>
    <row r="498" spans="1:5" x14ac:dyDescent="0.2">
      <c r="A498" s="98"/>
      <c r="B498" s="98"/>
      <c r="C498" s="98"/>
      <c r="D498" s="98"/>
      <c r="E498" s="98"/>
    </row>
    <row r="499" spans="1:5" x14ac:dyDescent="0.2">
      <c r="A499" s="98"/>
      <c r="B499" s="98"/>
      <c r="C499" s="98"/>
      <c r="D499" s="98"/>
      <c r="E499" s="98"/>
    </row>
    <row r="500" spans="1:5" x14ac:dyDescent="0.2">
      <c r="A500" s="98"/>
      <c r="B500" s="98"/>
      <c r="C500" s="98"/>
      <c r="D500" s="98"/>
      <c r="E500" s="98"/>
    </row>
    <row r="501" spans="1:5" x14ac:dyDescent="0.2">
      <c r="A501" s="98"/>
      <c r="B501" s="98"/>
      <c r="C501" s="98"/>
      <c r="D501" s="98"/>
      <c r="E501" s="98"/>
    </row>
    <row r="502" spans="1:5" x14ac:dyDescent="0.2">
      <c r="A502" s="98"/>
      <c r="B502" s="98"/>
      <c r="C502" s="98"/>
      <c r="D502" s="98"/>
      <c r="E502" s="98"/>
    </row>
    <row r="503" spans="1:5" x14ac:dyDescent="0.2">
      <c r="A503" s="98"/>
      <c r="B503" s="98"/>
      <c r="C503" s="98"/>
      <c r="D503" s="98"/>
      <c r="E503" s="98"/>
    </row>
    <row r="504" spans="1:5" x14ac:dyDescent="0.2">
      <c r="A504" s="98"/>
      <c r="B504" s="98"/>
      <c r="C504" s="98"/>
      <c r="D504" s="98"/>
      <c r="E504" s="98"/>
    </row>
    <row r="505" spans="1:5" x14ac:dyDescent="0.2">
      <c r="A505" s="98"/>
      <c r="B505" s="98"/>
      <c r="C505" s="98"/>
      <c r="D505" s="98"/>
      <c r="E505" s="98"/>
    </row>
    <row r="506" spans="1:5" x14ac:dyDescent="0.2">
      <c r="A506" s="98"/>
      <c r="B506" s="98"/>
      <c r="C506" s="98"/>
      <c r="D506" s="98"/>
      <c r="E506" s="98"/>
    </row>
    <row r="507" spans="1:5" x14ac:dyDescent="0.2">
      <c r="A507" s="98"/>
      <c r="B507" s="98"/>
      <c r="C507" s="98"/>
      <c r="D507" s="98"/>
      <c r="E507" s="98"/>
    </row>
    <row r="508" spans="1:5" x14ac:dyDescent="0.2">
      <c r="A508" s="98"/>
      <c r="B508" s="98"/>
      <c r="C508" s="98"/>
      <c r="D508" s="98"/>
      <c r="E508" s="98"/>
    </row>
    <row r="509" spans="1:5" x14ac:dyDescent="0.2">
      <c r="A509" s="98"/>
      <c r="B509" s="98"/>
      <c r="C509" s="98"/>
      <c r="D509" s="98"/>
      <c r="E509" s="98"/>
    </row>
    <row r="510" spans="1:5" x14ac:dyDescent="0.2">
      <c r="A510" s="98"/>
      <c r="B510" s="98"/>
      <c r="C510" s="98"/>
      <c r="D510" s="98"/>
      <c r="E510" s="98"/>
    </row>
    <row r="511" spans="1:5" x14ac:dyDescent="0.2">
      <c r="A511" s="98"/>
      <c r="B511" s="98"/>
      <c r="C511" s="98"/>
      <c r="D511" s="98"/>
      <c r="E511" s="98"/>
    </row>
    <row r="512" spans="1:5" x14ac:dyDescent="0.2">
      <c r="A512" s="98"/>
      <c r="B512" s="98"/>
      <c r="C512" s="98"/>
      <c r="D512" s="98"/>
      <c r="E512" s="98"/>
    </row>
    <row r="513" spans="1:5" x14ac:dyDescent="0.2">
      <c r="A513" s="98"/>
      <c r="B513" s="98"/>
      <c r="C513" s="98"/>
      <c r="D513" s="98"/>
      <c r="E513" s="98"/>
    </row>
    <row r="514" spans="1:5" x14ac:dyDescent="0.2">
      <c r="A514" s="98"/>
      <c r="B514" s="98"/>
      <c r="C514" s="98"/>
      <c r="D514" s="98"/>
      <c r="E514" s="98"/>
    </row>
    <row r="515" spans="1:5" x14ac:dyDescent="0.2">
      <c r="A515" s="98"/>
      <c r="B515" s="98"/>
      <c r="C515" s="98"/>
      <c r="D515" s="98"/>
      <c r="E515" s="98"/>
    </row>
    <row r="516" spans="1:5" x14ac:dyDescent="0.2">
      <c r="A516" s="98"/>
      <c r="B516" s="98"/>
      <c r="C516" s="98"/>
      <c r="D516" s="98"/>
      <c r="E516" s="98"/>
    </row>
    <row r="517" spans="1:5" x14ac:dyDescent="0.2">
      <c r="A517" s="98"/>
      <c r="B517" s="98"/>
      <c r="C517" s="98"/>
      <c r="D517" s="98"/>
      <c r="E517" s="98"/>
    </row>
    <row r="518" spans="1:5" x14ac:dyDescent="0.2">
      <c r="A518" s="98"/>
      <c r="B518" s="98"/>
      <c r="C518" s="98"/>
      <c r="D518" s="98"/>
      <c r="E518" s="98"/>
    </row>
    <row r="519" spans="1:5" x14ac:dyDescent="0.2">
      <c r="A519" s="98"/>
      <c r="B519" s="98"/>
      <c r="C519" s="98"/>
      <c r="D519" s="98"/>
      <c r="E519" s="98"/>
    </row>
    <row r="520" spans="1:5" x14ac:dyDescent="0.2">
      <c r="A520" s="98"/>
      <c r="B520" s="98"/>
      <c r="C520" s="98"/>
      <c r="D520" s="98"/>
      <c r="E520" s="98"/>
    </row>
    <row r="521" spans="1:5" x14ac:dyDescent="0.2">
      <c r="A521" s="98"/>
      <c r="B521" s="98"/>
      <c r="C521" s="98"/>
      <c r="D521" s="98"/>
      <c r="E521" s="98"/>
    </row>
    <row r="522" spans="1:5" x14ac:dyDescent="0.2">
      <c r="A522" s="98"/>
      <c r="B522" s="98"/>
      <c r="C522" s="98"/>
      <c r="D522" s="98"/>
      <c r="E522" s="98"/>
    </row>
    <row r="523" spans="1:5" x14ac:dyDescent="0.2">
      <c r="A523" s="98"/>
      <c r="B523" s="98"/>
      <c r="C523" s="98"/>
      <c r="D523" s="98"/>
      <c r="E523" s="98"/>
    </row>
    <row r="524" spans="1:5" x14ac:dyDescent="0.2">
      <c r="A524" s="98"/>
      <c r="B524" s="98"/>
      <c r="C524" s="98"/>
      <c r="D524" s="98"/>
      <c r="E524" s="98"/>
    </row>
    <row r="525" spans="1:5" x14ac:dyDescent="0.2">
      <c r="A525" s="98"/>
      <c r="B525" s="98"/>
      <c r="C525" s="98"/>
      <c r="D525" s="98"/>
      <c r="E525" s="98"/>
    </row>
    <row r="526" spans="1:5" x14ac:dyDescent="0.2">
      <c r="A526" s="98"/>
      <c r="B526" s="98"/>
      <c r="C526" s="98"/>
      <c r="D526" s="98"/>
      <c r="E526" s="98"/>
    </row>
    <row r="527" spans="1:5" x14ac:dyDescent="0.2">
      <c r="A527" s="98"/>
      <c r="B527" s="98"/>
      <c r="C527" s="98"/>
      <c r="D527" s="98"/>
      <c r="E527" s="98"/>
    </row>
    <row r="528" spans="1:5" x14ac:dyDescent="0.2">
      <c r="A528" s="98"/>
      <c r="B528" s="98"/>
      <c r="C528" s="98"/>
      <c r="D528" s="98"/>
      <c r="E528" s="98"/>
    </row>
    <row r="529" spans="1:5" x14ac:dyDescent="0.2">
      <c r="A529" s="98"/>
      <c r="B529" s="98"/>
      <c r="C529" s="98"/>
      <c r="D529" s="98"/>
      <c r="E529" s="98"/>
    </row>
    <row r="530" spans="1:5" x14ac:dyDescent="0.2">
      <c r="A530" s="98"/>
      <c r="B530" s="98"/>
      <c r="C530" s="98"/>
      <c r="D530" s="98"/>
      <c r="E530" s="98"/>
    </row>
    <row r="531" spans="1:5" x14ac:dyDescent="0.2">
      <c r="A531" s="98"/>
      <c r="B531" s="98"/>
      <c r="C531" s="98"/>
      <c r="D531" s="98"/>
      <c r="E531" s="98"/>
    </row>
    <row r="532" spans="1:5" x14ac:dyDescent="0.2">
      <c r="A532" s="98"/>
      <c r="B532" s="98"/>
      <c r="C532" s="98"/>
      <c r="D532" s="98"/>
      <c r="E532" s="98"/>
    </row>
    <row r="533" spans="1:5" x14ac:dyDescent="0.2">
      <c r="A533" s="98"/>
      <c r="B533" s="98"/>
      <c r="C533" s="98"/>
      <c r="D533" s="98"/>
      <c r="E533" s="98"/>
    </row>
    <row r="534" spans="1:5" x14ac:dyDescent="0.2">
      <c r="A534" s="98"/>
      <c r="B534" s="98"/>
      <c r="C534" s="98"/>
      <c r="D534" s="98"/>
      <c r="E534" s="98"/>
    </row>
    <row r="535" spans="1:5" x14ac:dyDescent="0.2">
      <c r="A535" s="98"/>
      <c r="B535" s="98"/>
      <c r="C535" s="98"/>
      <c r="D535" s="98"/>
      <c r="E535" s="98"/>
    </row>
    <row r="536" spans="1:5" x14ac:dyDescent="0.2">
      <c r="A536" s="98"/>
      <c r="B536" s="98"/>
      <c r="C536" s="98"/>
      <c r="D536" s="98"/>
      <c r="E536" s="98"/>
    </row>
    <row r="537" spans="1:5" x14ac:dyDescent="0.2">
      <c r="A537" s="98"/>
      <c r="B537" s="98"/>
      <c r="C537" s="98"/>
      <c r="D537" s="98"/>
      <c r="E537" s="98"/>
    </row>
    <row r="538" spans="1:5" x14ac:dyDescent="0.2">
      <c r="A538" s="98"/>
      <c r="B538" s="98"/>
      <c r="C538" s="98"/>
      <c r="D538" s="98"/>
      <c r="E538" s="98"/>
    </row>
    <row r="539" spans="1:5" x14ac:dyDescent="0.2">
      <c r="A539" s="98"/>
      <c r="B539" s="98"/>
      <c r="C539" s="98"/>
      <c r="D539" s="98"/>
      <c r="E539" s="98"/>
    </row>
    <row r="540" spans="1:5" x14ac:dyDescent="0.2">
      <c r="A540" s="98"/>
      <c r="B540" s="98"/>
      <c r="C540" s="98"/>
      <c r="D540" s="98"/>
      <c r="E540" s="98"/>
    </row>
    <row r="541" spans="1:5" x14ac:dyDescent="0.2">
      <c r="A541" s="98"/>
      <c r="B541" s="98"/>
      <c r="C541" s="98"/>
      <c r="D541" s="98"/>
      <c r="E541" s="98"/>
    </row>
    <row r="542" spans="1:5" x14ac:dyDescent="0.2">
      <c r="A542" s="98"/>
      <c r="B542" s="98"/>
      <c r="C542" s="98"/>
      <c r="D542" s="98"/>
      <c r="E542" s="98"/>
    </row>
    <row r="543" spans="1:5" x14ac:dyDescent="0.2">
      <c r="A543" s="98"/>
      <c r="B543" s="98"/>
      <c r="C543" s="98"/>
      <c r="D543" s="98"/>
      <c r="E543" s="98"/>
    </row>
    <row r="544" spans="1:5" x14ac:dyDescent="0.2">
      <c r="A544" s="98"/>
      <c r="B544" s="98"/>
      <c r="C544" s="98"/>
      <c r="D544" s="98"/>
      <c r="E544" s="98"/>
    </row>
    <row r="545" spans="1:5" x14ac:dyDescent="0.2">
      <c r="A545" s="98"/>
      <c r="B545" s="98"/>
      <c r="C545" s="98"/>
      <c r="D545" s="98"/>
      <c r="E545" s="98"/>
    </row>
    <row r="546" spans="1:5" x14ac:dyDescent="0.2">
      <c r="A546" s="98"/>
      <c r="B546" s="98"/>
      <c r="C546" s="98"/>
      <c r="D546" s="98"/>
      <c r="E546" s="98"/>
    </row>
    <row r="547" spans="1:5" x14ac:dyDescent="0.2">
      <c r="A547" s="98"/>
      <c r="B547" s="98"/>
      <c r="C547" s="98"/>
      <c r="D547" s="98"/>
      <c r="E547" s="98"/>
    </row>
    <row r="548" spans="1:5" x14ac:dyDescent="0.2">
      <c r="A548" s="98"/>
      <c r="B548" s="98"/>
      <c r="C548" s="98"/>
      <c r="D548" s="98"/>
      <c r="E548" s="98"/>
    </row>
    <row r="549" spans="1:5" x14ac:dyDescent="0.2">
      <c r="A549" s="98"/>
      <c r="B549" s="98"/>
      <c r="C549" s="98"/>
      <c r="D549" s="98"/>
      <c r="E549" s="98"/>
    </row>
    <row r="550" spans="1:5" x14ac:dyDescent="0.2">
      <c r="A550" s="98"/>
      <c r="B550" s="98"/>
      <c r="C550" s="98"/>
      <c r="D550" s="98"/>
      <c r="E550" s="98"/>
    </row>
    <row r="551" spans="1:5" x14ac:dyDescent="0.2">
      <c r="A551" s="98"/>
      <c r="B551" s="98"/>
      <c r="C551" s="98"/>
      <c r="D551" s="98"/>
      <c r="E551" s="98"/>
    </row>
    <row r="552" spans="1:5" x14ac:dyDescent="0.2">
      <c r="A552" s="98"/>
      <c r="B552" s="98"/>
      <c r="C552" s="98"/>
      <c r="D552" s="98"/>
      <c r="E552" s="98"/>
    </row>
    <row r="553" spans="1:5" x14ac:dyDescent="0.2">
      <c r="A553" s="98"/>
      <c r="B553" s="98"/>
      <c r="C553" s="98"/>
      <c r="D553" s="98"/>
      <c r="E553" s="98"/>
    </row>
    <row r="554" spans="1:5" x14ac:dyDescent="0.2">
      <c r="A554" s="98"/>
      <c r="B554" s="98"/>
      <c r="C554" s="98"/>
      <c r="D554" s="98"/>
      <c r="E554" s="98"/>
    </row>
    <row r="555" spans="1:5" x14ac:dyDescent="0.2">
      <c r="A555" s="98"/>
      <c r="B555" s="98"/>
      <c r="C555" s="98"/>
      <c r="D555" s="98"/>
      <c r="E555" s="98"/>
    </row>
    <row r="556" spans="1:5" x14ac:dyDescent="0.2">
      <c r="A556" s="98"/>
      <c r="B556" s="98"/>
      <c r="C556" s="98"/>
      <c r="D556" s="98"/>
      <c r="E556" s="98"/>
    </row>
    <row r="557" spans="1:5" x14ac:dyDescent="0.2">
      <c r="A557" s="98"/>
      <c r="B557" s="98"/>
      <c r="C557" s="98"/>
      <c r="D557" s="98"/>
      <c r="E557" s="98"/>
    </row>
    <row r="558" spans="1:5" x14ac:dyDescent="0.2">
      <c r="A558" s="98"/>
      <c r="B558" s="98"/>
      <c r="C558" s="98"/>
      <c r="D558" s="98"/>
      <c r="E558" s="98"/>
    </row>
    <row r="559" spans="1:5" x14ac:dyDescent="0.2">
      <c r="A559" s="98"/>
      <c r="B559" s="98"/>
      <c r="C559" s="98"/>
      <c r="D559" s="98"/>
      <c r="E559" s="98"/>
    </row>
    <row r="560" spans="1:5" x14ac:dyDescent="0.2">
      <c r="A560" s="98"/>
      <c r="B560" s="98"/>
      <c r="C560" s="98"/>
      <c r="D560" s="98"/>
      <c r="E560" s="98"/>
    </row>
    <row r="561" spans="1:5" x14ac:dyDescent="0.2">
      <c r="A561" s="98"/>
      <c r="B561" s="98"/>
      <c r="C561" s="98"/>
      <c r="D561" s="98"/>
      <c r="E561" s="98"/>
    </row>
    <row r="562" spans="1:5" x14ac:dyDescent="0.2">
      <c r="A562" s="98"/>
      <c r="B562" s="98"/>
      <c r="C562" s="98"/>
      <c r="D562" s="98"/>
      <c r="E562" s="98"/>
    </row>
    <row r="563" spans="1:5" x14ac:dyDescent="0.2">
      <c r="A563" s="98"/>
      <c r="B563" s="98"/>
      <c r="C563" s="98"/>
      <c r="D563" s="98"/>
      <c r="E563" s="98"/>
    </row>
    <row r="564" spans="1:5" x14ac:dyDescent="0.2">
      <c r="A564" s="98"/>
      <c r="B564" s="98"/>
      <c r="C564" s="98"/>
      <c r="D564" s="98"/>
      <c r="E564" s="98"/>
    </row>
    <row r="565" spans="1:5" x14ac:dyDescent="0.2">
      <c r="A565" s="98"/>
      <c r="B565" s="98"/>
      <c r="C565" s="98"/>
      <c r="D565" s="98"/>
      <c r="E565" s="98"/>
    </row>
    <row r="566" spans="1:5" x14ac:dyDescent="0.2">
      <c r="A566" s="98"/>
      <c r="B566" s="98"/>
      <c r="C566" s="98"/>
      <c r="D566" s="98"/>
      <c r="E566" s="98"/>
    </row>
    <row r="567" spans="1:5" x14ac:dyDescent="0.2">
      <c r="A567" s="98"/>
      <c r="B567" s="98"/>
      <c r="C567" s="98"/>
      <c r="D567" s="98"/>
      <c r="E567" s="98"/>
    </row>
    <row r="568" spans="1:5" x14ac:dyDescent="0.2">
      <c r="A568" s="98"/>
      <c r="B568" s="98"/>
      <c r="C568" s="98"/>
      <c r="D568" s="98"/>
      <c r="E568" s="98"/>
    </row>
    <row r="569" spans="1:5" x14ac:dyDescent="0.2">
      <c r="A569" s="98"/>
      <c r="B569" s="98"/>
      <c r="C569" s="98"/>
      <c r="D569" s="98"/>
      <c r="E569" s="98"/>
    </row>
    <row r="570" spans="1:5" x14ac:dyDescent="0.2">
      <c r="A570" s="98"/>
      <c r="B570" s="98"/>
      <c r="C570" s="98"/>
      <c r="D570" s="98"/>
      <c r="E570" s="98"/>
    </row>
    <row r="571" spans="1:5" x14ac:dyDescent="0.2">
      <c r="A571" s="98"/>
      <c r="B571" s="98"/>
      <c r="C571" s="98"/>
      <c r="D571" s="98"/>
      <c r="E571" s="98"/>
    </row>
    <row r="572" spans="1:5" x14ac:dyDescent="0.2">
      <c r="A572" s="98"/>
      <c r="B572" s="98"/>
      <c r="C572" s="98"/>
      <c r="D572" s="98"/>
      <c r="E572" s="98"/>
    </row>
    <row r="573" spans="1:5" x14ac:dyDescent="0.2">
      <c r="A573" s="98"/>
      <c r="B573" s="98"/>
      <c r="C573" s="98"/>
      <c r="D573" s="98"/>
      <c r="E573" s="98"/>
    </row>
    <row r="574" spans="1:5" x14ac:dyDescent="0.2">
      <c r="A574" s="98"/>
      <c r="B574" s="98"/>
      <c r="C574" s="98"/>
      <c r="D574" s="98"/>
      <c r="E574" s="98"/>
    </row>
    <row r="575" spans="1:5" x14ac:dyDescent="0.2">
      <c r="A575" s="98"/>
      <c r="B575" s="98"/>
      <c r="C575" s="98"/>
      <c r="D575" s="98"/>
      <c r="E575" s="98"/>
    </row>
    <row r="576" spans="1:5" x14ac:dyDescent="0.2">
      <c r="A576" s="98"/>
      <c r="B576" s="98"/>
      <c r="C576" s="98"/>
      <c r="D576" s="98"/>
      <c r="E576" s="98"/>
    </row>
    <row r="577" spans="1:5" x14ac:dyDescent="0.2">
      <c r="A577" s="98"/>
      <c r="B577" s="98"/>
      <c r="C577" s="98"/>
      <c r="D577" s="98"/>
      <c r="E577" s="98"/>
    </row>
    <row r="578" spans="1:5" x14ac:dyDescent="0.2">
      <c r="A578" s="98"/>
      <c r="B578" s="98"/>
      <c r="C578" s="98"/>
      <c r="D578" s="98"/>
      <c r="E578" s="98"/>
    </row>
    <row r="579" spans="1:5" x14ac:dyDescent="0.2">
      <c r="A579" s="98"/>
      <c r="B579" s="98"/>
      <c r="C579" s="98"/>
      <c r="D579" s="98"/>
      <c r="E579" s="98"/>
    </row>
    <row r="580" spans="1:5" x14ac:dyDescent="0.2">
      <c r="A580" s="98"/>
      <c r="B580" s="98"/>
      <c r="C580" s="98"/>
      <c r="D580" s="98"/>
      <c r="E580" s="98"/>
    </row>
    <row r="581" spans="1:5" x14ac:dyDescent="0.2">
      <c r="A581" s="98"/>
      <c r="B581" s="98"/>
      <c r="C581" s="98"/>
      <c r="D581" s="98"/>
      <c r="E581" s="98"/>
    </row>
    <row r="582" spans="1:5" x14ac:dyDescent="0.2">
      <c r="A582" s="98"/>
      <c r="B582" s="98"/>
      <c r="C582" s="98"/>
      <c r="D582" s="98"/>
      <c r="E582" s="98"/>
    </row>
    <row r="583" spans="1:5" x14ac:dyDescent="0.2">
      <c r="A583" s="98"/>
      <c r="B583" s="98"/>
      <c r="C583" s="98"/>
      <c r="D583" s="98"/>
      <c r="E583" s="98"/>
    </row>
    <row r="584" spans="1:5" x14ac:dyDescent="0.2">
      <c r="A584" s="98"/>
      <c r="B584" s="98"/>
      <c r="C584" s="98"/>
      <c r="D584" s="98"/>
      <c r="E584" s="98"/>
    </row>
    <row r="585" spans="1:5" x14ac:dyDescent="0.2">
      <c r="A585" s="98"/>
      <c r="B585" s="98"/>
      <c r="C585" s="98"/>
      <c r="D585" s="98"/>
      <c r="E585" s="98"/>
    </row>
    <row r="586" spans="1:5" x14ac:dyDescent="0.2">
      <c r="A586" s="98"/>
      <c r="B586" s="98"/>
      <c r="C586" s="98"/>
      <c r="D586" s="98"/>
      <c r="E586" s="98"/>
    </row>
    <row r="587" spans="1:5" x14ac:dyDescent="0.2">
      <c r="A587" s="98"/>
      <c r="B587" s="98"/>
      <c r="C587" s="98"/>
      <c r="D587" s="98"/>
      <c r="E587" s="98"/>
    </row>
    <row r="588" spans="1:5" x14ac:dyDescent="0.2">
      <c r="A588" s="98"/>
      <c r="B588" s="98"/>
      <c r="C588" s="98"/>
      <c r="D588" s="98"/>
      <c r="E588" s="98"/>
    </row>
    <row r="589" spans="1:5" x14ac:dyDescent="0.2">
      <c r="A589" s="98"/>
      <c r="B589" s="98"/>
      <c r="C589" s="98"/>
      <c r="D589" s="98"/>
      <c r="E589" s="98"/>
    </row>
    <row r="590" spans="1:5" x14ac:dyDescent="0.2">
      <c r="A590" s="98"/>
      <c r="B590" s="98"/>
      <c r="C590" s="98"/>
      <c r="D590" s="98"/>
      <c r="E590" s="98"/>
    </row>
    <row r="591" spans="1:5" x14ac:dyDescent="0.2">
      <c r="A591" s="98"/>
      <c r="B591" s="98"/>
      <c r="C591" s="98"/>
      <c r="D591" s="98"/>
      <c r="E591" s="98"/>
    </row>
    <row r="592" spans="1:5" x14ac:dyDescent="0.2">
      <c r="A592" s="98"/>
      <c r="B592" s="98"/>
      <c r="C592" s="98"/>
      <c r="D592" s="98"/>
      <c r="E592" s="98"/>
    </row>
    <row r="593" spans="1:5" x14ac:dyDescent="0.2">
      <c r="A593" s="98"/>
      <c r="B593" s="98"/>
      <c r="C593" s="98"/>
      <c r="D593" s="98"/>
      <c r="E593" s="98"/>
    </row>
    <row r="594" spans="1:5" x14ac:dyDescent="0.2">
      <c r="A594" s="98"/>
      <c r="B594" s="98"/>
      <c r="C594" s="98"/>
      <c r="D594" s="98"/>
      <c r="E594" s="98"/>
    </row>
    <row r="595" spans="1:5" x14ac:dyDescent="0.2">
      <c r="A595" s="98"/>
      <c r="B595" s="98"/>
      <c r="C595" s="98"/>
      <c r="D595" s="98"/>
      <c r="E595" s="98"/>
    </row>
    <row r="596" spans="1:5" x14ac:dyDescent="0.2">
      <c r="A596" s="98"/>
      <c r="B596" s="98"/>
      <c r="C596" s="98"/>
      <c r="D596" s="98"/>
      <c r="E596" s="98"/>
    </row>
    <row r="597" spans="1:5" x14ac:dyDescent="0.2">
      <c r="A597" s="98"/>
      <c r="B597" s="98"/>
      <c r="C597" s="98"/>
      <c r="D597" s="98"/>
      <c r="E597" s="98"/>
    </row>
    <row r="598" spans="1:5" x14ac:dyDescent="0.2">
      <c r="A598" s="98"/>
      <c r="B598" s="98"/>
      <c r="C598" s="98"/>
      <c r="D598" s="98"/>
      <c r="E598" s="98"/>
    </row>
    <row r="599" spans="1:5" x14ac:dyDescent="0.2">
      <c r="A599" s="98"/>
      <c r="B599" s="98"/>
      <c r="C599" s="98"/>
      <c r="D599" s="98"/>
      <c r="E599" s="98"/>
    </row>
    <row r="600" spans="1:5" x14ac:dyDescent="0.2">
      <c r="A600" s="98"/>
      <c r="B600" s="98"/>
      <c r="C600" s="98"/>
      <c r="D600" s="98"/>
      <c r="E600" s="98"/>
    </row>
    <row r="601" spans="1:5" x14ac:dyDescent="0.2">
      <c r="A601" s="98"/>
      <c r="B601" s="98"/>
      <c r="C601" s="98"/>
      <c r="D601" s="98"/>
      <c r="E601" s="98"/>
    </row>
    <row r="602" spans="1:5" x14ac:dyDescent="0.2">
      <c r="A602" s="98"/>
      <c r="B602" s="98"/>
      <c r="C602" s="98"/>
      <c r="D602" s="98"/>
      <c r="E602" s="98"/>
    </row>
    <row r="603" spans="1:5" x14ac:dyDescent="0.2">
      <c r="A603" s="98"/>
      <c r="B603" s="98"/>
      <c r="C603" s="98"/>
      <c r="D603" s="98"/>
      <c r="E603" s="98"/>
    </row>
    <row r="604" spans="1:5" x14ac:dyDescent="0.2">
      <c r="A604" s="98"/>
      <c r="B604" s="98"/>
      <c r="C604" s="98"/>
      <c r="D604" s="98"/>
      <c r="E604" s="98"/>
    </row>
    <row r="605" spans="1:5" x14ac:dyDescent="0.2">
      <c r="A605" s="98"/>
      <c r="B605" s="98"/>
      <c r="C605" s="98"/>
      <c r="D605" s="98"/>
      <c r="E605" s="98"/>
    </row>
    <row r="606" spans="1:5" x14ac:dyDescent="0.2">
      <c r="A606" s="98"/>
      <c r="B606" s="98"/>
      <c r="C606" s="98"/>
      <c r="D606" s="98"/>
      <c r="E606" s="98"/>
    </row>
    <row r="607" spans="1:5" x14ac:dyDescent="0.2">
      <c r="A607" s="98"/>
      <c r="B607" s="98"/>
      <c r="C607" s="98"/>
      <c r="D607" s="98"/>
      <c r="E607" s="98"/>
    </row>
    <row r="608" spans="1:5" x14ac:dyDescent="0.2">
      <c r="A608" s="98"/>
      <c r="B608" s="98"/>
      <c r="C608" s="98"/>
      <c r="D608" s="98"/>
      <c r="E608" s="98"/>
    </row>
    <row r="609" spans="1:5" x14ac:dyDescent="0.2">
      <c r="A609" s="98"/>
      <c r="B609" s="98"/>
      <c r="C609" s="98"/>
      <c r="D609" s="98"/>
      <c r="E609" s="98"/>
    </row>
    <row r="610" spans="1:5" x14ac:dyDescent="0.2">
      <c r="A610" s="98"/>
      <c r="B610" s="98"/>
      <c r="C610" s="98"/>
      <c r="D610" s="98"/>
      <c r="E610" s="98"/>
    </row>
    <row r="611" spans="1:5" x14ac:dyDescent="0.2">
      <c r="A611" s="98"/>
      <c r="B611" s="98"/>
      <c r="C611" s="98"/>
      <c r="D611" s="98"/>
      <c r="E611" s="98"/>
    </row>
    <row r="612" spans="1:5" x14ac:dyDescent="0.2">
      <c r="A612" s="98"/>
      <c r="B612" s="98"/>
      <c r="C612" s="98"/>
      <c r="D612" s="98"/>
      <c r="E612" s="98"/>
    </row>
    <row r="613" spans="1:5" x14ac:dyDescent="0.2">
      <c r="A613" s="98"/>
      <c r="B613" s="98"/>
      <c r="C613" s="98"/>
      <c r="D613" s="98"/>
      <c r="E613" s="98"/>
    </row>
    <row r="614" spans="1:5" x14ac:dyDescent="0.2">
      <c r="A614" s="98"/>
      <c r="B614" s="98"/>
      <c r="C614" s="98"/>
      <c r="D614" s="98"/>
      <c r="E614" s="98"/>
    </row>
    <row r="615" spans="1:5" x14ac:dyDescent="0.2">
      <c r="A615" s="98"/>
      <c r="B615" s="98"/>
      <c r="C615" s="98"/>
      <c r="D615" s="98"/>
      <c r="E615" s="98"/>
    </row>
    <row r="616" spans="1:5" x14ac:dyDescent="0.2">
      <c r="A616" s="98"/>
      <c r="B616" s="98"/>
      <c r="C616" s="98"/>
      <c r="D616" s="98"/>
      <c r="E616" s="98"/>
    </row>
  </sheetData>
  <mergeCells count="15">
    <mergeCell ref="A1:E1"/>
    <mergeCell ref="A5:E5"/>
    <mergeCell ref="A215:C215"/>
    <mergeCell ref="A14:C14"/>
    <mergeCell ref="A15:A16"/>
    <mergeCell ref="B15:B16"/>
    <mergeCell ref="C15:C16"/>
    <mergeCell ref="D15:D16"/>
    <mergeCell ref="E15:E16"/>
    <mergeCell ref="A3:E3"/>
    <mergeCell ref="A4:E4"/>
    <mergeCell ref="A7:E7"/>
    <mergeCell ref="A9:E9"/>
    <mergeCell ref="A10:E10"/>
    <mergeCell ref="A13:E13"/>
  </mergeCells>
  <pageMargins left="0.78740157480314965" right="0.27559055118110237" top="0.98425196850393704" bottom="0.78740157480314965" header="0.51181102362204722" footer="0.51181102362204722"/>
  <pageSetup paperSize="9" scale="69" fitToHeight="0" orientation="portrait" r:id="rId1"/>
  <headerFooter alignWithMargins="0"/>
  <rowBreaks count="8" manualBreakCount="8">
    <brk id="33" max="5" man="1"/>
    <brk id="55" max="5" man="1"/>
    <brk id="81" max="5" man="1"/>
    <brk id="104" max="5" man="1"/>
    <brk id="118" max="5" man="1"/>
    <brk id="137" max="5" man="1"/>
    <brk id="161" max="5" man="1"/>
    <brk id="18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M297"/>
  <sheetViews>
    <sheetView view="pageBreakPreview" zoomScale="84" zoomScaleNormal="84" zoomScaleSheetLayoutView="84" workbookViewId="0">
      <selection activeCell="A6" sqref="A6:E6"/>
    </sheetView>
  </sheetViews>
  <sheetFormatPr defaultColWidth="96.85546875" defaultRowHeight="12.75" x14ac:dyDescent="0.2"/>
  <cols>
    <col min="1" max="1" width="78.28515625" style="116" customWidth="1"/>
    <col min="2" max="2" width="13.42578125" style="116" customWidth="1"/>
    <col min="3" max="3" width="16" style="116" customWidth="1"/>
    <col min="4" max="4" width="12.42578125" style="116" customWidth="1"/>
    <col min="5" max="5" width="14" style="116" customWidth="1"/>
    <col min="6" max="6" width="9.140625" style="116" hidden="1" customWidth="1"/>
    <col min="7" max="7" width="10.28515625" style="116" hidden="1" customWidth="1"/>
    <col min="8" max="8" width="12.42578125" style="116" hidden="1" customWidth="1"/>
    <col min="9" max="11" width="9.140625" style="116" hidden="1" customWidth="1"/>
    <col min="12" max="12" width="17.140625" style="116" customWidth="1"/>
    <col min="13" max="254" width="9.140625" style="116" customWidth="1"/>
    <col min="255" max="16384" width="96.85546875" style="116"/>
  </cols>
  <sheetData>
    <row r="1" spans="1:12" ht="18.75" x14ac:dyDescent="0.3">
      <c r="A1" s="319" t="s">
        <v>260</v>
      </c>
      <c r="B1" s="319"/>
      <c r="C1" s="319"/>
      <c r="D1" s="319"/>
      <c r="E1" s="319"/>
      <c r="F1" s="223"/>
    </row>
    <row r="2" spans="1:12" ht="18.75" x14ac:dyDescent="0.3">
      <c r="A2" s="318" t="s">
        <v>200</v>
      </c>
      <c r="B2" s="318"/>
      <c r="C2" s="318"/>
      <c r="D2" s="318"/>
      <c r="E2" s="318"/>
      <c r="F2" s="243"/>
    </row>
    <row r="3" spans="1:12" ht="42.75" customHeight="1" x14ac:dyDescent="0.3">
      <c r="A3" s="321" t="s">
        <v>265</v>
      </c>
      <c r="B3" s="321"/>
      <c r="C3" s="321"/>
      <c r="D3" s="321"/>
      <c r="E3" s="321"/>
      <c r="F3" s="243"/>
    </row>
    <row r="4" spans="1:12" ht="18.75" x14ac:dyDescent="0.3">
      <c r="A4" s="299"/>
      <c r="B4" s="299"/>
      <c r="C4" s="299"/>
      <c r="D4" s="299"/>
      <c r="E4" s="299"/>
      <c r="F4" s="243"/>
    </row>
    <row r="5" spans="1:12" ht="19.5" customHeight="1" x14ac:dyDescent="0.3">
      <c r="A5" s="318" t="s">
        <v>199</v>
      </c>
      <c r="B5" s="318"/>
      <c r="C5" s="318"/>
      <c r="D5" s="318"/>
      <c r="E5" s="318"/>
    </row>
    <row r="6" spans="1:12" ht="16.5" customHeight="1" x14ac:dyDescent="0.3">
      <c r="A6" s="318" t="s">
        <v>2</v>
      </c>
      <c r="B6" s="318"/>
      <c r="C6" s="318"/>
      <c r="D6" s="318"/>
      <c r="E6" s="318"/>
    </row>
    <row r="7" spans="1:12" ht="24" customHeight="1" x14ac:dyDescent="0.3">
      <c r="A7" s="312"/>
      <c r="B7" s="312"/>
      <c r="C7" s="312"/>
      <c r="D7" s="312"/>
      <c r="E7" s="312"/>
    </row>
    <row r="8" spans="1:12" ht="39" customHeight="1" x14ac:dyDescent="0.3">
      <c r="A8" s="320" t="s">
        <v>201</v>
      </c>
      <c r="B8" s="320"/>
      <c r="C8" s="320"/>
      <c r="D8" s="320"/>
      <c r="E8" s="320"/>
    </row>
    <row r="9" spans="1:12" ht="18.75" x14ac:dyDescent="0.3">
      <c r="A9" s="316"/>
      <c r="B9" s="316"/>
      <c r="C9" s="316"/>
      <c r="D9" s="316"/>
      <c r="E9" s="316"/>
      <c r="F9" s="316"/>
    </row>
    <row r="10" spans="1:12" ht="42.75" customHeight="1" x14ac:dyDescent="0.3">
      <c r="A10" s="317" t="s">
        <v>194</v>
      </c>
      <c r="B10" s="317"/>
      <c r="C10" s="317"/>
      <c r="D10" s="317"/>
      <c r="E10" s="317"/>
    </row>
    <row r="11" spans="1:12" ht="84.75" customHeight="1" x14ac:dyDescent="0.2">
      <c r="A11" s="235" t="s">
        <v>203</v>
      </c>
      <c r="B11" s="236" t="s">
        <v>6</v>
      </c>
      <c r="C11" s="236" t="s">
        <v>7</v>
      </c>
      <c r="D11" s="236" t="s">
        <v>177</v>
      </c>
      <c r="E11" s="237" t="s">
        <v>1</v>
      </c>
    </row>
    <row r="12" spans="1:12" ht="101.25" x14ac:dyDescent="0.3">
      <c r="A12" s="233" t="s">
        <v>204</v>
      </c>
      <c r="B12" s="234"/>
      <c r="C12" s="117"/>
      <c r="D12" s="118"/>
      <c r="E12" s="119">
        <f>E13</f>
        <v>6069.1</v>
      </c>
      <c r="F12" s="120"/>
      <c r="G12" s="214" t="e">
        <f>#REF!</f>
        <v>#REF!</v>
      </c>
      <c r="H12" s="120" t="e">
        <f>E12-G12</f>
        <v>#REF!</v>
      </c>
      <c r="I12" s="120"/>
      <c r="J12" s="120"/>
      <c r="L12" s="120"/>
    </row>
    <row r="13" spans="1:12" ht="18.75" x14ac:dyDescent="0.3">
      <c r="A13" s="121" t="s">
        <v>9</v>
      </c>
      <c r="B13" s="122" t="s">
        <v>142</v>
      </c>
      <c r="C13" s="123"/>
      <c r="D13" s="118"/>
      <c r="E13" s="119">
        <f>E14+E18+E29</f>
        <v>6069.1</v>
      </c>
      <c r="F13" s="120"/>
      <c r="G13" s="214" t="e">
        <f>#REF!</f>
        <v>#REF!</v>
      </c>
      <c r="H13" s="120" t="e">
        <f t="shared" ref="H13:H46" si="0">E13-G13</f>
        <v>#REF!</v>
      </c>
    </row>
    <row r="14" spans="1:12" ht="37.5" x14ac:dyDescent="0.3">
      <c r="A14" s="40" t="s">
        <v>11</v>
      </c>
      <c r="B14" s="124" t="s">
        <v>14</v>
      </c>
      <c r="C14" s="125"/>
      <c r="D14" s="126"/>
      <c r="E14" s="119">
        <f>E15</f>
        <v>1380.6</v>
      </c>
      <c r="F14" s="120"/>
      <c r="G14" s="214" t="e">
        <f>#REF!</f>
        <v>#REF!</v>
      </c>
      <c r="H14" s="120" t="e">
        <f t="shared" si="0"/>
        <v>#REF!</v>
      </c>
    </row>
    <row r="15" spans="1:12" ht="18.75" x14ac:dyDescent="0.3">
      <c r="A15" s="127" t="s">
        <v>13</v>
      </c>
      <c r="B15" s="44" t="s">
        <v>14</v>
      </c>
      <c r="C15" s="44" t="s">
        <v>15</v>
      </c>
      <c r="D15" s="126"/>
      <c r="E15" s="119">
        <f>E16</f>
        <v>1380.6</v>
      </c>
      <c r="F15" s="120"/>
      <c r="G15" s="214" t="e">
        <f>#REF!</f>
        <v>#REF!</v>
      </c>
      <c r="H15" s="120" t="e">
        <f t="shared" si="0"/>
        <v>#REF!</v>
      </c>
    </row>
    <row r="16" spans="1:12" ht="75" x14ac:dyDescent="0.3">
      <c r="A16" s="12" t="s">
        <v>16</v>
      </c>
      <c r="B16" s="53" t="s">
        <v>14</v>
      </c>
      <c r="C16" s="53" t="s">
        <v>15</v>
      </c>
      <c r="D16" s="55">
        <v>100</v>
      </c>
      <c r="E16" s="56">
        <f>E17</f>
        <v>1380.6</v>
      </c>
      <c r="F16" s="120"/>
      <c r="G16" s="214" t="e">
        <f>#REF!</f>
        <v>#REF!</v>
      </c>
      <c r="H16" s="120" t="e">
        <f t="shared" si="0"/>
        <v>#REF!</v>
      </c>
    </row>
    <row r="17" spans="1:8" ht="37.5" x14ac:dyDescent="0.3">
      <c r="A17" s="13" t="s">
        <v>17</v>
      </c>
      <c r="B17" s="53" t="s">
        <v>14</v>
      </c>
      <c r="C17" s="53" t="s">
        <v>15</v>
      </c>
      <c r="D17" s="55">
        <v>120</v>
      </c>
      <c r="E17" s="56">
        <v>1380.6</v>
      </c>
      <c r="F17" s="120"/>
      <c r="G17" s="214" t="e">
        <f>#REF!</f>
        <v>#REF!</v>
      </c>
      <c r="H17" s="120" t="e">
        <f t="shared" si="0"/>
        <v>#REF!</v>
      </c>
    </row>
    <row r="18" spans="1:8" s="131" customFormat="1" ht="56.25" x14ac:dyDescent="0.3">
      <c r="A18" s="14" t="s">
        <v>20</v>
      </c>
      <c r="B18" s="128" t="s">
        <v>21</v>
      </c>
      <c r="C18" s="128"/>
      <c r="D18" s="129"/>
      <c r="E18" s="130">
        <f>E19+E22</f>
        <v>4592.5</v>
      </c>
      <c r="F18" s="120"/>
      <c r="G18" s="214" t="e">
        <f>#REF!</f>
        <v>#REF!</v>
      </c>
      <c r="H18" s="120" t="e">
        <f t="shared" si="0"/>
        <v>#REF!</v>
      </c>
    </row>
    <row r="19" spans="1:8" ht="37.5" x14ac:dyDescent="0.3">
      <c r="A19" s="215" t="s">
        <v>22</v>
      </c>
      <c r="B19" s="138" t="s">
        <v>21</v>
      </c>
      <c r="C19" s="125" t="s">
        <v>23</v>
      </c>
      <c r="D19" s="126"/>
      <c r="E19" s="119">
        <f>E20</f>
        <v>316.5</v>
      </c>
      <c r="F19" s="120"/>
      <c r="G19" s="214" t="e">
        <f>#REF!</f>
        <v>#REF!</v>
      </c>
      <c r="H19" s="120" t="e">
        <f t="shared" si="0"/>
        <v>#REF!</v>
      </c>
    </row>
    <row r="20" spans="1:8" ht="75" x14ac:dyDescent="0.3">
      <c r="A20" s="77" t="s">
        <v>16</v>
      </c>
      <c r="B20" s="136" t="s">
        <v>21</v>
      </c>
      <c r="C20" s="134" t="s">
        <v>23</v>
      </c>
      <c r="D20" s="137">
        <v>100</v>
      </c>
      <c r="E20" s="56">
        <f>E21</f>
        <v>316.5</v>
      </c>
      <c r="F20" s="120"/>
      <c r="G20" s="214" t="e">
        <f>#REF!</f>
        <v>#REF!</v>
      </c>
      <c r="H20" s="120" t="e">
        <f t="shared" si="0"/>
        <v>#REF!</v>
      </c>
    </row>
    <row r="21" spans="1:8" ht="37.5" x14ac:dyDescent="0.3">
      <c r="A21" s="13" t="s">
        <v>17</v>
      </c>
      <c r="B21" s="136" t="s">
        <v>21</v>
      </c>
      <c r="C21" s="134" t="s">
        <v>23</v>
      </c>
      <c r="D21" s="55">
        <v>120</v>
      </c>
      <c r="E21" s="56">
        <v>316.5</v>
      </c>
      <c r="F21" s="120"/>
      <c r="G21" s="214" t="e">
        <f>#REF!</f>
        <v>#REF!</v>
      </c>
      <c r="H21" s="120" t="e">
        <f t="shared" si="0"/>
        <v>#REF!</v>
      </c>
    </row>
    <row r="22" spans="1:8" ht="36.75" customHeight="1" x14ac:dyDescent="0.3">
      <c r="A22" s="29" t="s">
        <v>24</v>
      </c>
      <c r="B22" s="51" t="s">
        <v>21</v>
      </c>
      <c r="C22" s="51" t="s">
        <v>25</v>
      </c>
      <c r="D22" s="126"/>
      <c r="E22" s="119">
        <f>E23+E25+E27</f>
        <v>4276</v>
      </c>
      <c r="F22" s="120"/>
      <c r="G22" s="214" t="e">
        <f>#REF!</f>
        <v>#REF!</v>
      </c>
      <c r="H22" s="120" t="e">
        <f t="shared" si="0"/>
        <v>#REF!</v>
      </c>
    </row>
    <row r="23" spans="1:8" ht="75" x14ac:dyDescent="0.3">
      <c r="A23" s="77" t="s">
        <v>16</v>
      </c>
      <c r="B23" s="136" t="s">
        <v>21</v>
      </c>
      <c r="C23" s="54" t="s">
        <v>25</v>
      </c>
      <c r="D23" s="55">
        <v>100</v>
      </c>
      <c r="E23" s="56">
        <f>E24</f>
        <v>2339.4</v>
      </c>
      <c r="F23" s="120"/>
      <c r="G23" s="214" t="e">
        <f>#REF!</f>
        <v>#REF!</v>
      </c>
      <c r="H23" s="120" t="e">
        <f t="shared" si="0"/>
        <v>#REF!</v>
      </c>
    </row>
    <row r="24" spans="1:8" ht="37.5" x14ac:dyDescent="0.3">
      <c r="A24" s="13" t="s">
        <v>17</v>
      </c>
      <c r="B24" s="136" t="s">
        <v>21</v>
      </c>
      <c r="C24" s="54" t="s">
        <v>25</v>
      </c>
      <c r="D24" s="55">
        <v>120</v>
      </c>
      <c r="E24" s="56">
        <v>2339.4</v>
      </c>
      <c r="F24" s="120"/>
      <c r="G24" s="214" t="e">
        <f>#REF!</f>
        <v>#REF!</v>
      </c>
      <c r="H24" s="120" t="e">
        <f t="shared" si="0"/>
        <v>#REF!</v>
      </c>
    </row>
    <row r="25" spans="1:8" ht="37.5" x14ac:dyDescent="0.3">
      <c r="A25" s="13" t="s">
        <v>26</v>
      </c>
      <c r="B25" s="136" t="s">
        <v>21</v>
      </c>
      <c r="C25" s="54" t="s">
        <v>25</v>
      </c>
      <c r="D25" s="55">
        <v>200</v>
      </c>
      <c r="E25" s="56">
        <f>E26</f>
        <v>1927.5</v>
      </c>
      <c r="F25" s="120"/>
      <c r="G25" s="214" t="e">
        <f>#REF!</f>
        <v>#REF!</v>
      </c>
      <c r="H25" s="120" t="e">
        <f t="shared" si="0"/>
        <v>#REF!</v>
      </c>
    </row>
    <row r="26" spans="1:8" ht="37.5" x14ac:dyDescent="0.3">
      <c r="A26" s="13" t="s">
        <v>27</v>
      </c>
      <c r="B26" s="136" t="s">
        <v>21</v>
      </c>
      <c r="C26" s="54" t="s">
        <v>25</v>
      </c>
      <c r="D26" s="55">
        <v>240</v>
      </c>
      <c r="E26" s="58">
        <v>1927.5</v>
      </c>
      <c r="F26" s="120"/>
      <c r="G26" s="214" t="e">
        <f>#REF!</f>
        <v>#REF!</v>
      </c>
      <c r="H26" s="120" t="e">
        <f t="shared" si="0"/>
        <v>#REF!</v>
      </c>
    </row>
    <row r="27" spans="1:8" ht="18.75" x14ac:dyDescent="0.3">
      <c r="A27" s="66" t="s">
        <v>28</v>
      </c>
      <c r="B27" s="136" t="s">
        <v>21</v>
      </c>
      <c r="C27" s="54" t="s">
        <v>25</v>
      </c>
      <c r="D27" s="55">
        <v>800</v>
      </c>
      <c r="E27" s="58">
        <f>E28</f>
        <v>9.1</v>
      </c>
      <c r="F27" s="120"/>
      <c r="G27" s="214" t="e">
        <f>#REF!</f>
        <v>#REF!</v>
      </c>
      <c r="H27" s="120" t="e">
        <f t="shared" si="0"/>
        <v>#REF!</v>
      </c>
    </row>
    <row r="28" spans="1:8" ht="18.75" x14ac:dyDescent="0.3">
      <c r="A28" s="66" t="s">
        <v>29</v>
      </c>
      <c r="B28" s="136" t="s">
        <v>21</v>
      </c>
      <c r="C28" s="54" t="s">
        <v>25</v>
      </c>
      <c r="D28" s="55">
        <v>850</v>
      </c>
      <c r="E28" s="58">
        <v>9.1</v>
      </c>
      <c r="F28" s="120"/>
      <c r="G28" s="214" t="e">
        <f>#REF!</f>
        <v>#REF!</v>
      </c>
      <c r="H28" s="120" t="e">
        <f t="shared" si="0"/>
        <v>#REF!</v>
      </c>
    </row>
    <row r="29" spans="1:8" ht="18.75" x14ac:dyDescent="0.3">
      <c r="A29" s="46" t="s">
        <v>143</v>
      </c>
      <c r="B29" s="138" t="s">
        <v>50</v>
      </c>
      <c r="C29" s="139"/>
      <c r="D29" s="140"/>
      <c r="E29" s="119">
        <f>E30</f>
        <v>96</v>
      </c>
      <c r="F29" s="120"/>
      <c r="G29" s="214" t="e">
        <f>#REF!</f>
        <v>#REF!</v>
      </c>
      <c r="H29" s="120" t="e">
        <f t="shared" si="0"/>
        <v>#REF!</v>
      </c>
    </row>
    <row r="30" spans="1:8" ht="56.25" x14ac:dyDescent="0.3">
      <c r="A30" s="26" t="s">
        <v>49</v>
      </c>
      <c r="B30" s="138" t="s">
        <v>50</v>
      </c>
      <c r="C30" s="138" t="s">
        <v>51</v>
      </c>
      <c r="D30" s="140"/>
      <c r="E30" s="141">
        <f>E31</f>
        <v>96</v>
      </c>
      <c r="F30" s="120"/>
      <c r="G30" s="214" t="e">
        <f>#REF!</f>
        <v>#REF!</v>
      </c>
      <c r="H30" s="120" t="e">
        <f t="shared" si="0"/>
        <v>#REF!</v>
      </c>
    </row>
    <row r="31" spans="1:8" ht="18.75" x14ac:dyDescent="0.3">
      <c r="A31" s="66" t="s">
        <v>28</v>
      </c>
      <c r="B31" s="136" t="s">
        <v>50</v>
      </c>
      <c r="C31" s="133" t="s">
        <v>51</v>
      </c>
      <c r="D31" s="74">
        <v>800</v>
      </c>
      <c r="E31" s="56">
        <f>E32</f>
        <v>96</v>
      </c>
      <c r="F31" s="120"/>
      <c r="G31" s="214" t="e">
        <f>#REF!</f>
        <v>#REF!</v>
      </c>
      <c r="H31" s="120" t="e">
        <f t="shared" si="0"/>
        <v>#REF!</v>
      </c>
    </row>
    <row r="32" spans="1:8" ht="18.75" x14ac:dyDescent="0.3">
      <c r="A32" s="66" t="s">
        <v>52</v>
      </c>
      <c r="B32" s="133" t="s">
        <v>50</v>
      </c>
      <c r="C32" s="133" t="s">
        <v>51</v>
      </c>
      <c r="D32" s="142">
        <v>850</v>
      </c>
      <c r="E32" s="56">
        <v>96</v>
      </c>
      <c r="F32" s="120"/>
      <c r="G32" s="214" t="e">
        <f>#REF!</f>
        <v>#REF!</v>
      </c>
      <c r="H32" s="120" t="e">
        <f t="shared" si="0"/>
        <v>#REF!</v>
      </c>
    </row>
    <row r="33" spans="1:12" ht="105.75" customHeight="1" x14ac:dyDescent="0.3">
      <c r="A33" s="213" t="s">
        <v>205</v>
      </c>
      <c r="B33" s="143"/>
      <c r="C33" s="51"/>
      <c r="D33" s="144"/>
      <c r="E33" s="72">
        <f>E34+E72+E77+E85+E110+E139+E150+E166+E179</f>
        <v>95023.6</v>
      </c>
      <c r="F33" s="120"/>
      <c r="G33" s="214" t="e">
        <f>#REF!</f>
        <v>#REF!</v>
      </c>
      <c r="H33" s="120" t="e">
        <f t="shared" si="0"/>
        <v>#REF!</v>
      </c>
      <c r="J33" s="120"/>
    </row>
    <row r="34" spans="1:12" ht="18.75" x14ac:dyDescent="0.3">
      <c r="A34" s="46" t="s">
        <v>9</v>
      </c>
      <c r="B34" s="124" t="s">
        <v>142</v>
      </c>
      <c r="C34" s="51"/>
      <c r="D34" s="126"/>
      <c r="E34" s="119">
        <f>E35+E53+E57</f>
        <v>15165.299999999997</v>
      </c>
      <c r="F34" s="120"/>
      <c r="G34" s="214" t="e">
        <f>#REF!</f>
        <v>#REF!</v>
      </c>
      <c r="H34" s="120" t="e">
        <f t="shared" si="0"/>
        <v>#REF!</v>
      </c>
    </row>
    <row r="35" spans="1:12" ht="61.5" customHeight="1" x14ac:dyDescent="0.3">
      <c r="A35" s="26" t="s">
        <v>30</v>
      </c>
      <c r="B35" s="125" t="s">
        <v>33</v>
      </c>
      <c r="C35" s="44"/>
      <c r="D35" s="145"/>
      <c r="E35" s="119">
        <f>E36+E39+E46+E48</f>
        <v>14327.499999999998</v>
      </c>
      <c r="F35" s="120"/>
      <c r="G35" s="214" t="e">
        <f>#REF!</f>
        <v>#REF!</v>
      </c>
      <c r="H35" s="120" t="e">
        <f t="shared" si="0"/>
        <v>#REF!</v>
      </c>
      <c r="L35" s="120"/>
    </row>
    <row r="36" spans="1:12" ht="85.5" customHeight="1" x14ac:dyDescent="0.3">
      <c r="A36" s="29" t="s">
        <v>32</v>
      </c>
      <c r="B36" s="44" t="s">
        <v>33</v>
      </c>
      <c r="C36" s="44" t="s">
        <v>34</v>
      </c>
      <c r="D36" s="126"/>
      <c r="E36" s="119">
        <f>E37</f>
        <v>1380.6</v>
      </c>
      <c r="F36" s="120"/>
      <c r="G36" s="214" t="e">
        <f>#REF!</f>
        <v>#REF!</v>
      </c>
      <c r="H36" s="120" t="e">
        <f t="shared" si="0"/>
        <v>#REF!</v>
      </c>
      <c r="J36" s="120"/>
    </row>
    <row r="37" spans="1:12" ht="75" x14ac:dyDescent="0.3">
      <c r="A37" s="77" t="s">
        <v>16</v>
      </c>
      <c r="B37" s="53" t="s">
        <v>33</v>
      </c>
      <c r="C37" s="53" t="s">
        <v>34</v>
      </c>
      <c r="D37" s="55">
        <v>100</v>
      </c>
      <c r="E37" s="56">
        <f>E38</f>
        <v>1380.6</v>
      </c>
      <c r="F37" s="120"/>
      <c r="G37" s="214" t="e">
        <f>#REF!</f>
        <v>#REF!</v>
      </c>
      <c r="H37" s="120" t="e">
        <f t="shared" si="0"/>
        <v>#REF!</v>
      </c>
    </row>
    <row r="38" spans="1:12" ht="37.5" x14ac:dyDescent="0.3">
      <c r="A38" s="13" t="s">
        <v>17</v>
      </c>
      <c r="B38" s="53" t="s">
        <v>33</v>
      </c>
      <c r="C38" s="53" t="s">
        <v>34</v>
      </c>
      <c r="D38" s="55">
        <v>120</v>
      </c>
      <c r="E38" s="56">
        <v>1380.6</v>
      </c>
      <c r="F38" s="120"/>
      <c r="G38" s="214" t="e">
        <f>#REF!</f>
        <v>#REF!</v>
      </c>
      <c r="H38" s="120" t="e">
        <f t="shared" si="0"/>
        <v>#REF!</v>
      </c>
    </row>
    <row r="39" spans="1:12" ht="56.25" x14ac:dyDescent="0.3">
      <c r="A39" s="29" t="s">
        <v>35</v>
      </c>
      <c r="B39" s="51" t="s">
        <v>33</v>
      </c>
      <c r="C39" s="44" t="s">
        <v>36</v>
      </c>
      <c r="D39" s="146"/>
      <c r="E39" s="72">
        <f>E40+E42+E44</f>
        <v>10150.299999999999</v>
      </c>
      <c r="F39" s="120"/>
      <c r="G39" s="214" t="e">
        <f>#REF!</f>
        <v>#REF!</v>
      </c>
      <c r="H39" s="120" t="e">
        <f t="shared" si="0"/>
        <v>#REF!</v>
      </c>
    </row>
    <row r="40" spans="1:12" ht="75" x14ac:dyDescent="0.3">
      <c r="A40" s="77" t="s">
        <v>16</v>
      </c>
      <c r="B40" s="53" t="s">
        <v>33</v>
      </c>
      <c r="C40" s="53" t="s">
        <v>36</v>
      </c>
      <c r="D40" s="55">
        <v>100</v>
      </c>
      <c r="E40" s="56">
        <f>E41</f>
        <v>8739.9</v>
      </c>
      <c r="F40" s="120"/>
      <c r="G40" s="214" t="e">
        <f>#REF!</f>
        <v>#REF!</v>
      </c>
      <c r="H40" s="120" t="e">
        <f t="shared" si="0"/>
        <v>#REF!</v>
      </c>
    </row>
    <row r="41" spans="1:12" ht="37.5" x14ac:dyDescent="0.3">
      <c r="A41" s="13" t="s">
        <v>27</v>
      </c>
      <c r="B41" s="53" t="s">
        <v>33</v>
      </c>
      <c r="C41" s="53" t="s">
        <v>36</v>
      </c>
      <c r="D41" s="55">
        <v>120</v>
      </c>
      <c r="E41" s="56">
        <v>8739.9</v>
      </c>
      <c r="F41" s="120"/>
      <c r="G41" s="214" t="e">
        <f>#REF!</f>
        <v>#REF!</v>
      </c>
      <c r="H41" s="120" t="e">
        <f t="shared" si="0"/>
        <v>#REF!</v>
      </c>
    </row>
    <row r="42" spans="1:12" ht="37.5" x14ac:dyDescent="0.3">
      <c r="A42" s="13" t="s">
        <v>26</v>
      </c>
      <c r="B42" s="53" t="s">
        <v>33</v>
      </c>
      <c r="C42" s="53" t="s">
        <v>36</v>
      </c>
      <c r="D42" s="55">
        <v>200</v>
      </c>
      <c r="E42" s="56">
        <f>E43</f>
        <v>1407.4</v>
      </c>
      <c r="F42" s="120"/>
      <c r="G42" s="214" t="e">
        <f>#REF!</f>
        <v>#REF!</v>
      </c>
      <c r="H42" s="120" t="e">
        <f t="shared" si="0"/>
        <v>#REF!</v>
      </c>
    </row>
    <row r="43" spans="1:12" ht="37.5" x14ac:dyDescent="0.3">
      <c r="A43" s="13" t="s">
        <v>27</v>
      </c>
      <c r="B43" s="53" t="s">
        <v>33</v>
      </c>
      <c r="C43" s="53" t="s">
        <v>36</v>
      </c>
      <c r="D43" s="55">
        <v>240</v>
      </c>
      <c r="E43" s="56">
        <v>1407.4</v>
      </c>
      <c r="F43" s="120"/>
      <c r="G43" s="214" t="e">
        <f>#REF!</f>
        <v>#REF!</v>
      </c>
      <c r="H43" s="120" t="e">
        <f t="shared" si="0"/>
        <v>#REF!</v>
      </c>
    </row>
    <row r="44" spans="1:12" ht="18.75" x14ac:dyDescent="0.3">
      <c r="A44" s="66" t="s">
        <v>28</v>
      </c>
      <c r="B44" s="53" t="s">
        <v>33</v>
      </c>
      <c r="C44" s="53" t="s">
        <v>36</v>
      </c>
      <c r="D44" s="55">
        <v>800</v>
      </c>
      <c r="E44" s="56">
        <f>E45</f>
        <v>3</v>
      </c>
      <c r="F44" s="120"/>
      <c r="G44" s="214" t="e">
        <f>#REF!</f>
        <v>#REF!</v>
      </c>
      <c r="H44" s="120" t="e">
        <f t="shared" si="0"/>
        <v>#REF!</v>
      </c>
    </row>
    <row r="45" spans="1:12" ht="18.75" x14ac:dyDescent="0.3">
      <c r="A45" s="66" t="s">
        <v>29</v>
      </c>
      <c r="B45" s="53" t="s">
        <v>33</v>
      </c>
      <c r="C45" s="53" t="s">
        <v>36</v>
      </c>
      <c r="D45" s="55">
        <v>850</v>
      </c>
      <c r="E45" s="56">
        <v>3</v>
      </c>
      <c r="F45" s="120"/>
      <c r="G45" s="214" t="e">
        <f>#REF!</f>
        <v>#REF!</v>
      </c>
      <c r="H45" s="120" t="e">
        <f t="shared" si="0"/>
        <v>#REF!</v>
      </c>
    </row>
    <row r="46" spans="1:12" ht="56.25" x14ac:dyDescent="0.3">
      <c r="A46" s="32" t="s">
        <v>178</v>
      </c>
      <c r="B46" s="44" t="s">
        <v>33</v>
      </c>
      <c r="C46" s="125" t="s">
        <v>179</v>
      </c>
      <c r="D46" s="146">
        <v>100</v>
      </c>
      <c r="E46" s="228">
        <f>E47</f>
        <v>829.8</v>
      </c>
      <c r="F46" s="120"/>
      <c r="G46" s="214" t="e">
        <f>#REF!</f>
        <v>#REF!</v>
      </c>
      <c r="H46" s="120" t="e">
        <f t="shared" si="0"/>
        <v>#REF!</v>
      </c>
    </row>
    <row r="47" spans="1:12" ht="37.5" x14ac:dyDescent="0.3">
      <c r="A47" s="13" t="s">
        <v>17</v>
      </c>
      <c r="B47" s="53" t="s">
        <v>33</v>
      </c>
      <c r="C47" s="134" t="s">
        <v>179</v>
      </c>
      <c r="D47" s="55">
        <v>120</v>
      </c>
      <c r="E47" s="229">
        <v>829.8</v>
      </c>
      <c r="F47" s="120"/>
      <c r="G47" s="214" t="e">
        <f>#REF!</f>
        <v>#REF!</v>
      </c>
      <c r="H47" s="120" t="e">
        <f t="shared" ref="H47:H114" si="1">E47-G47</f>
        <v>#REF!</v>
      </c>
    </row>
    <row r="48" spans="1:12" ht="75" x14ac:dyDescent="0.3">
      <c r="A48" s="32" t="s">
        <v>39</v>
      </c>
      <c r="B48" s="71" t="s">
        <v>33</v>
      </c>
      <c r="C48" s="216" t="s">
        <v>40</v>
      </c>
      <c r="D48" s="149"/>
      <c r="E48" s="119">
        <f>E49+E51</f>
        <v>1966.8</v>
      </c>
      <c r="F48" s="120"/>
      <c r="G48" s="214" t="e">
        <f>#REF!</f>
        <v>#REF!</v>
      </c>
      <c r="H48" s="120" t="e">
        <f t="shared" si="1"/>
        <v>#REF!</v>
      </c>
    </row>
    <row r="49" spans="1:8" ht="75" x14ac:dyDescent="0.3">
      <c r="A49" s="132" t="s">
        <v>16</v>
      </c>
      <c r="B49" s="54" t="s">
        <v>33</v>
      </c>
      <c r="C49" s="54" t="s">
        <v>40</v>
      </c>
      <c r="D49" s="149">
        <v>100</v>
      </c>
      <c r="E49" s="58">
        <f>E50</f>
        <v>1825.5</v>
      </c>
      <c r="F49" s="120"/>
      <c r="G49" s="214" t="e">
        <f>#REF!</f>
        <v>#REF!</v>
      </c>
      <c r="H49" s="120" t="e">
        <f t="shared" si="1"/>
        <v>#REF!</v>
      </c>
    </row>
    <row r="50" spans="1:8" ht="37.5" x14ac:dyDescent="0.3">
      <c r="A50" s="132" t="s">
        <v>17</v>
      </c>
      <c r="B50" s="54" t="s">
        <v>33</v>
      </c>
      <c r="C50" s="54" t="s">
        <v>40</v>
      </c>
      <c r="D50" s="149">
        <v>120</v>
      </c>
      <c r="E50" s="58">
        <v>1825.5</v>
      </c>
      <c r="F50" s="120"/>
      <c r="G50" s="214" t="e">
        <f>#REF!</f>
        <v>#REF!</v>
      </c>
      <c r="H50" s="120" t="e">
        <f t="shared" si="1"/>
        <v>#REF!</v>
      </c>
    </row>
    <row r="51" spans="1:8" ht="37.5" x14ac:dyDescent="0.3">
      <c r="A51" s="13" t="s">
        <v>26</v>
      </c>
      <c r="B51" s="54" t="s">
        <v>33</v>
      </c>
      <c r="C51" s="54" t="s">
        <v>40</v>
      </c>
      <c r="D51" s="149">
        <v>200</v>
      </c>
      <c r="E51" s="58">
        <f>E52</f>
        <v>141.30000000000001</v>
      </c>
      <c r="F51" s="120"/>
      <c r="G51" s="214" t="e">
        <f>#REF!</f>
        <v>#REF!</v>
      </c>
      <c r="H51" s="120" t="e">
        <f t="shared" si="1"/>
        <v>#REF!</v>
      </c>
    </row>
    <row r="52" spans="1:8" ht="37.5" x14ac:dyDescent="0.3">
      <c r="A52" s="13" t="s">
        <v>27</v>
      </c>
      <c r="B52" s="54" t="s">
        <v>33</v>
      </c>
      <c r="C52" s="148" t="s">
        <v>40</v>
      </c>
      <c r="D52" s="149">
        <v>240</v>
      </c>
      <c r="E52" s="56">
        <v>141.30000000000001</v>
      </c>
      <c r="F52" s="120"/>
      <c r="G52" s="214" t="e">
        <f>#REF!</f>
        <v>#REF!</v>
      </c>
      <c r="H52" s="120" t="e">
        <f t="shared" si="1"/>
        <v>#REF!</v>
      </c>
    </row>
    <row r="53" spans="1:8" ht="18.75" x14ac:dyDescent="0.3">
      <c r="A53" s="150" t="s">
        <v>144</v>
      </c>
      <c r="B53" s="51" t="s">
        <v>44</v>
      </c>
      <c r="C53" s="51"/>
      <c r="D53" s="151"/>
      <c r="E53" s="72">
        <f>E54</f>
        <v>30</v>
      </c>
      <c r="F53" s="120"/>
      <c r="G53" s="214" t="e">
        <f>#REF!</f>
        <v>#REF!</v>
      </c>
      <c r="H53" s="120" t="e">
        <f t="shared" si="1"/>
        <v>#REF!</v>
      </c>
    </row>
    <row r="54" spans="1:8" ht="18.75" x14ac:dyDescent="0.3">
      <c r="A54" s="150" t="s">
        <v>145</v>
      </c>
      <c r="B54" s="51" t="s">
        <v>44</v>
      </c>
      <c r="C54" s="44" t="s">
        <v>45</v>
      </c>
      <c r="D54" s="151"/>
      <c r="E54" s="119">
        <f>E55</f>
        <v>30</v>
      </c>
      <c r="F54" s="120"/>
      <c r="G54" s="214" t="e">
        <f>#REF!</f>
        <v>#REF!</v>
      </c>
      <c r="H54" s="120" t="e">
        <f t="shared" si="1"/>
        <v>#REF!</v>
      </c>
    </row>
    <row r="55" spans="1:8" ht="18.75" x14ac:dyDescent="0.3">
      <c r="A55" s="152" t="s">
        <v>28</v>
      </c>
      <c r="B55" s="54" t="s">
        <v>44</v>
      </c>
      <c r="C55" s="53" t="s">
        <v>45</v>
      </c>
      <c r="D55" s="149">
        <v>800</v>
      </c>
      <c r="E55" s="56">
        <f>E56</f>
        <v>30</v>
      </c>
      <c r="F55" s="120"/>
      <c r="G55" s="214" t="e">
        <f>#REF!</f>
        <v>#REF!</v>
      </c>
      <c r="H55" s="120" t="e">
        <f t="shared" si="1"/>
        <v>#REF!</v>
      </c>
    </row>
    <row r="56" spans="1:8" ht="18.75" x14ac:dyDescent="0.3">
      <c r="A56" s="152" t="s">
        <v>46</v>
      </c>
      <c r="B56" s="54" t="s">
        <v>44</v>
      </c>
      <c r="C56" s="53" t="s">
        <v>45</v>
      </c>
      <c r="D56" s="149">
        <v>870</v>
      </c>
      <c r="E56" s="56">
        <v>30</v>
      </c>
      <c r="F56" s="120"/>
      <c r="G56" s="214" t="e">
        <f>#REF!</f>
        <v>#REF!</v>
      </c>
      <c r="H56" s="120" t="e">
        <f t="shared" si="1"/>
        <v>#REF!</v>
      </c>
    </row>
    <row r="57" spans="1:8" ht="18.75" x14ac:dyDescent="0.3">
      <c r="A57" s="46" t="s">
        <v>143</v>
      </c>
      <c r="B57" s="44" t="s">
        <v>50</v>
      </c>
      <c r="C57" s="53"/>
      <c r="D57" s="135"/>
      <c r="E57" s="119">
        <f>E59+E62+E65+E68</f>
        <v>807.8</v>
      </c>
      <c r="F57" s="217">
        <f>F58+F77</f>
        <v>0</v>
      </c>
      <c r="G57" s="214" t="e">
        <f>#REF!</f>
        <v>#REF!</v>
      </c>
      <c r="H57" s="120" t="e">
        <f t="shared" si="1"/>
        <v>#REF!</v>
      </c>
    </row>
    <row r="58" spans="1:8" ht="18.75" x14ac:dyDescent="0.3">
      <c r="A58" s="46" t="s">
        <v>163</v>
      </c>
      <c r="B58" s="138" t="s">
        <v>50</v>
      </c>
      <c r="C58" s="133"/>
      <c r="D58" s="207"/>
      <c r="E58" s="119">
        <f t="shared" ref="E58:F60" si="2">E59</f>
        <v>250</v>
      </c>
      <c r="F58" s="119">
        <f t="shared" si="2"/>
        <v>0</v>
      </c>
      <c r="G58" s="214" t="e">
        <f>#REF!</f>
        <v>#REF!</v>
      </c>
      <c r="H58" s="120" t="e">
        <f t="shared" si="1"/>
        <v>#REF!</v>
      </c>
    </row>
    <row r="59" spans="1:8" ht="112.5" x14ac:dyDescent="0.3">
      <c r="A59" s="208" t="s">
        <v>164</v>
      </c>
      <c r="B59" s="138" t="s">
        <v>50</v>
      </c>
      <c r="C59" s="138" t="s">
        <v>165</v>
      </c>
      <c r="D59" s="209"/>
      <c r="E59" s="119">
        <f t="shared" si="2"/>
        <v>250</v>
      </c>
      <c r="F59" s="218">
        <f t="shared" si="2"/>
        <v>0</v>
      </c>
      <c r="G59" s="214" t="e">
        <f>#REF!</f>
        <v>#REF!</v>
      </c>
      <c r="H59" s="120" t="e">
        <f t="shared" si="1"/>
        <v>#REF!</v>
      </c>
    </row>
    <row r="60" spans="1:8" ht="18.75" x14ac:dyDescent="0.3">
      <c r="A60" s="66" t="s">
        <v>28</v>
      </c>
      <c r="B60" s="133" t="s">
        <v>50</v>
      </c>
      <c r="C60" s="133" t="s">
        <v>165</v>
      </c>
      <c r="D60" s="142">
        <v>800</v>
      </c>
      <c r="E60" s="56">
        <f t="shared" si="2"/>
        <v>250</v>
      </c>
      <c r="F60" s="218">
        <f t="shared" si="2"/>
        <v>0</v>
      </c>
      <c r="G60" s="214" t="e">
        <f>#REF!</f>
        <v>#REF!</v>
      </c>
      <c r="H60" s="120" t="e">
        <f t="shared" si="1"/>
        <v>#REF!</v>
      </c>
    </row>
    <row r="61" spans="1:8" ht="18.75" x14ac:dyDescent="0.3">
      <c r="A61" s="66" t="s">
        <v>166</v>
      </c>
      <c r="B61" s="133" t="s">
        <v>50</v>
      </c>
      <c r="C61" s="133" t="s">
        <v>165</v>
      </c>
      <c r="D61" s="142">
        <v>830</v>
      </c>
      <c r="E61" s="56">
        <v>250</v>
      </c>
      <c r="F61" s="218">
        <f>F62</f>
        <v>0</v>
      </c>
      <c r="G61" s="214" t="e">
        <f>#REF!</f>
        <v>#REF!</v>
      </c>
      <c r="H61" s="120" t="e">
        <f t="shared" si="1"/>
        <v>#REF!</v>
      </c>
    </row>
    <row r="62" spans="1:8" ht="18.75" x14ac:dyDescent="0.3">
      <c r="A62" s="210" t="s">
        <v>167</v>
      </c>
      <c r="B62" s="44" t="s">
        <v>50</v>
      </c>
      <c r="C62" s="44" t="s">
        <v>168</v>
      </c>
      <c r="D62" s="146"/>
      <c r="E62" s="211">
        <f>E63</f>
        <v>150</v>
      </c>
      <c r="F62" s="219"/>
      <c r="G62" s="214" t="e">
        <f>#REF!</f>
        <v>#REF!</v>
      </c>
      <c r="H62" s="120" t="e">
        <f t="shared" si="1"/>
        <v>#REF!</v>
      </c>
    </row>
    <row r="63" spans="1:8" ht="42" customHeight="1" x14ac:dyDescent="0.3">
      <c r="A63" s="13" t="s">
        <v>26</v>
      </c>
      <c r="B63" s="54" t="s">
        <v>50</v>
      </c>
      <c r="C63" s="53" t="s">
        <v>168</v>
      </c>
      <c r="D63" s="149">
        <v>200</v>
      </c>
      <c r="E63" s="212">
        <f>E64</f>
        <v>150</v>
      </c>
      <c r="F63" s="220" t="e">
        <f>F64</f>
        <v>#REF!</v>
      </c>
      <c r="G63" s="214" t="e">
        <f>#REF!</f>
        <v>#REF!</v>
      </c>
      <c r="H63" s="120" t="e">
        <f t="shared" si="1"/>
        <v>#REF!</v>
      </c>
    </row>
    <row r="64" spans="1:8" ht="48" customHeight="1" x14ac:dyDescent="0.3">
      <c r="A64" s="13" t="s">
        <v>27</v>
      </c>
      <c r="B64" s="54" t="s">
        <v>50</v>
      </c>
      <c r="C64" s="53" t="s">
        <v>168</v>
      </c>
      <c r="D64" s="149">
        <v>240</v>
      </c>
      <c r="E64" s="56">
        <v>150</v>
      </c>
      <c r="F64" s="218" t="e">
        <f>#REF!</f>
        <v>#REF!</v>
      </c>
      <c r="G64" s="214" t="e">
        <f>#REF!</f>
        <v>#REF!</v>
      </c>
      <c r="H64" s="120" t="e">
        <f t="shared" si="1"/>
        <v>#REF!</v>
      </c>
    </row>
    <row r="65" spans="1:8" ht="78.75" customHeight="1" x14ac:dyDescent="0.3">
      <c r="A65" s="40" t="s">
        <v>37</v>
      </c>
      <c r="B65" s="44" t="s">
        <v>50</v>
      </c>
      <c r="C65" s="44" t="s">
        <v>38</v>
      </c>
      <c r="D65" s="55"/>
      <c r="E65" s="85">
        <f>E66</f>
        <v>7.8</v>
      </c>
      <c r="F65" s="231"/>
      <c r="G65" s="214" t="e">
        <f>#REF!</f>
        <v>#REF!</v>
      </c>
      <c r="H65" s="120" t="e">
        <f t="shared" si="1"/>
        <v>#REF!</v>
      </c>
    </row>
    <row r="66" spans="1:8" ht="42" customHeight="1" x14ac:dyDescent="0.3">
      <c r="A66" s="13" t="s">
        <v>26</v>
      </c>
      <c r="B66" s="53" t="s">
        <v>50</v>
      </c>
      <c r="C66" s="53" t="s">
        <v>38</v>
      </c>
      <c r="D66" s="137">
        <v>200</v>
      </c>
      <c r="E66" s="229">
        <f>E67</f>
        <v>7.8</v>
      </c>
      <c r="F66" s="231"/>
      <c r="G66" s="214" t="e">
        <f>#REF!</f>
        <v>#REF!</v>
      </c>
      <c r="H66" s="120" t="e">
        <f t="shared" si="1"/>
        <v>#REF!</v>
      </c>
    </row>
    <row r="67" spans="1:8" ht="42.75" customHeight="1" x14ac:dyDescent="0.3">
      <c r="A67" s="13" t="s">
        <v>27</v>
      </c>
      <c r="B67" s="53" t="s">
        <v>50</v>
      </c>
      <c r="C67" s="53" t="s">
        <v>38</v>
      </c>
      <c r="D67" s="55">
        <v>240</v>
      </c>
      <c r="E67" s="229">
        <v>7.8</v>
      </c>
      <c r="F67" s="231"/>
      <c r="G67" s="214" t="e">
        <f>#REF!</f>
        <v>#REF!</v>
      </c>
      <c r="H67" s="120" t="e">
        <f t="shared" si="1"/>
        <v>#REF!</v>
      </c>
    </row>
    <row r="68" spans="1:8" ht="62.25" customHeight="1" x14ac:dyDescent="0.3">
      <c r="A68" s="49" t="s">
        <v>61</v>
      </c>
      <c r="B68" s="44" t="s">
        <v>50</v>
      </c>
      <c r="C68" s="44" t="s">
        <v>90</v>
      </c>
      <c r="D68" s="84"/>
      <c r="E68" s="230">
        <f>E69</f>
        <v>400</v>
      </c>
      <c r="F68" s="231"/>
      <c r="G68" s="214"/>
      <c r="H68" s="120"/>
    </row>
    <row r="69" spans="1:8" ht="81.75" customHeight="1" x14ac:dyDescent="0.3">
      <c r="A69" s="26" t="s">
        <v>186</v>
      </c>
      <c r="B69" s="153" t="s">
        <v>50</v>
      </c>
      <c r="C69" s="44" t="s">
        <v>90</v>
      </c>
      <c r="D69" s="84"/>
      <c r="E69" s="230">
        <f>E70</f>
        <v>400</v>
      </c>
      <c r="F69" s="231"/>
      <c r="G69" s="214"/>
      <c r="H69" s="120"/>
    </row>
    <row r="70" spans="1:8" ht="42.75" customHeight="1" x14ac:dyDescent="0.3">
      <c r="A70" s="13" t="s">
        <v>26</v>
      </c>
      <c r="B70" s="162" t="s">
        <v>50</v>
      </c>
      <c r="C70" s="53" t="s">
        <v>90</v>
      </c>
      <c r="D70" s="55">
        <v>200</v>
      </c>
      <c r="E70" s="159">
        <f>E71</f>
        <v>400</v>
      </c>
      <c r="F70" s="231"/>
      <c r="G70" s="214"/>
      <c r="H70" s="120"/>
    </row>
    <row r="71" spans="1:8" ht="42.75" customHeight="1" x14ac:dyDescent="0.3">
      <c r="A71" s="13" t="s">
        <v>27</v>
      </c>
      <c r="B71" s="162" t="s">
        <v>50</v>
      </c>
      <c r="C71" s="53" t="s">
        <v>90</v>
      </c>
      <c r="D71" s="55">
        <v>240</v>
      </c>
      <c r="E71" s="159">
        <v>400</v>
      </c>
      <c r="F71" s="231"/>
      <c r="G71" s="214"/>
      <c r="H71" s="120"/>
    </row>
    <row r="72" spans="1:8" ht="37.5" x14ac:dyDescent="0.3">
      <c r="A72" s="26" t="s">
        <v>53</v>
      </c>
      <c r="B72" s="153" t="s">
        <v>146</v>
      </c>
      <c r="C72" s="44"/>
      <c r="D72" s="74"/>
      <c r="E72" s="72">
        <f>E73</f>
        <v>350</v>
      </c>
      <c r="F72" s="120"/>
      <c r="G72" s="214" t="e">
        <f>#REF!</f>
        <v>#REF!</v>
      </c>
      <c r="H72" s="120" t="e">
        <f t="shared" si="1"/>
        <v>#REF!</v>
      </c>
    </row>
    <row r="73" spans="1:8" ht="36.75" customHeight="1" x14ac:dyDescent="0.3">
      <c r="A73" s="26" t="s">
        <v>233</v>
      </c>
      <c r="B73" s="153" t="s">
        <v>232</v>
      </c>
      <c r="C73" s="44"/>
      <c r="D73" s="74"/>
      <c r="E73" s="119">
        <f>E74</f>
        <v>350</v>
      </c>
      <c r="F73" s="120"/>
      <c r="G73" s="214" t="e">
        <f>#REF!</f>
        <v>#REF!</v>
      </c>
      <c r="H73" s="120" t="e">
        <f t="shared" si="1"/>
        <v>#REF!</v>
      </c>
    </row>
    <row r="74" spans="1:8" ht="93.75" x14ac:dyDescent="0.3">
      <c r="A74" s="26" t="s">
        <v>56</v>
      </c>
      <c r="B74" s="44" t="s">
        <v>232</v>
      </c>
      <c r="C74" s="44" t="s">
        <v>58</v>
      </c>
      <c r="D74" s="126"/>
      <c r="E74" s="119">
        <f>E75</f>
        <v>350</v>
      </c>
      <c r="F74" s="120"/>
      <c r="G74" s="214" t="e">
        <f>#REF!</f>
        <v>#REF!</v>
      </c>
      <c r="H74" s="120" t="e">
        <f t="shared" si="1"/>
        <v>#REF!</v>
      </c>
    </row>
    <row r="75" spans="1:8" ht="37.5" x14ac:dyDescent="0.3">
      <c r="A75" s="13" t="s">
        <v>26</v>
      </c>
      <c r="B75" s="53" t="s">
        <v>232</v>
      </c>
      <c r="C75" s="53" t="s">
        <v>58</v>
      </c>
      <c r="D75" s="74">
        <v>200</v>
      </c>
      <c r="E75" s="154">
        <f>E76</f>
        <v>350</v>
      </c>
      <c r="F75" s="120"/>
      <c r="G75" s="214" t="e">
        <f>#REF!</f>
        <v>#REF!</v>
      </c>
      <c r="H75" s="120" t="e">
        <f t="shared" si="1"/>
        <v>#REF!</v>
      </c>
    </row>
    <row r="76" spans="1:8" ht="37.5" x14ac:dyDescent="0.3">
      <c r="A76" s="13" t="s">
        <v>27</v>
      </c>
      <c r="B76" s="53" t="s">
        <v>232</v>
      </c>
      <c r="C76" s="53" t="s">
        <v>147</v>
      </c>
      <c r="D76" s="74">
        <v>240</v>
      </c>
      <c r="E76" s="155">
        <v>350</v>
      </c>
      <c r="F76" s="120"/>
      <c r="G76" s="214" t="e">
        <f>#REF!</f>
        <v>#REF!</v>
      </c>
      <c r="H76" s="120" t="e">
        <f t="shared" si="1"/>
        <v>#REF!</v>
      </c>
    </row>
    <row r="77" spans="1:8" ht="18.75" x14ac:dyDescent="0.3">
      <c r="A77" s="46" t="s">
        <v>59</v>
      </c>
      <c r="B77" s="44" t="s">
        <v>148</v>
      </c>
      <c r="C77" s="44"/>
      <c r="D77" s="47"/>
      <c r="E77" s="48">
        <f>E78</f>
        <v>718</v>
      </c>
      <c r="F77" s="120"/>
      <c r="G77" s="214" t="e">
        <f>#REF!</f>
        <v>#REF!</v>
      </c>
      <c r="H77" s="120" t="e">
        <f t="shared" si="1"/>
        <v>#REF!</v>
      </c>
    </row>
    <row r="78" spans="1:8" ht="18.75" x14ac:dyDescent="0.3">
      <c r="A78" s="46" t="s">
        <v>60</v>
      </c>
      <c r="B78" s="44" t="s">
        <v>62</v>
      </c>
      <c r="C78" s="44"/>
      <c r="D78" s="47"/>
      <c r="E78" s="48">
        <f>E80</f>
        <v>718</v>
      </c>
      <c r="F78" s="120"/>
      <c r="G78" s="214" t="e">
        <f>#REF!</f>
        <v>#REF!</v>
      </c>
      <c r="H78" s="120" t="e">
        <f t="shared" si="1"/>
        <v>#REF!</v>
      </c>
    </row>
    <row r="79" spans="1:8" ht="56.25" x14ac:dyDescent="0.3">
      <c r="A79" s="49" t="s">
        <v>61</v>
      </c>
      <c r="B79" s="44" t="s">
        <v>62</v>
      </c>
      <c r="C79" s="44"/>
      <c r="D79" s="47"/>
      <c r="E79" s="48">
        <f>E80</f>
        <v>718</v>
      </c>
      <c r="F79" s="120"/>
      <c r="G79" s="214" t="e">
        <f>#REF!</f>
        <v>#REF!</v>
      </c>
      <c r="H79" s="120" t="e">
        <f t="shared" si="1"/>
        <v>#REF!</v>
      </c>
    </row>
    <row r="80" spans="1:8" ht="56.25" x14ac:dyDescent="0.3">
      <c r="A80" s="50" t="s">
        <v>63</v>
      </c>
      <c r="B80" s="44" t="s">
        <v>62</v>
      </c>
      <c r="C80" s="51" t="s">
        <v>64</v>
      </c>
      <c r="D80" s="47"/>
      <c r="E80" s="48">
        <f>E81+E83</f>
        <v>718</v>
      </c>
      <c r="F80" s="120"/>
      <c r="G80" s="214" t="e">
        <f>#REF!</f>
        <v>#REF!</v>
      </c>
      <c r="H80" s="120" t="e">
        <f t="shared" si="1"/>
        <v>#REF!</v>
      </c>
    </row>
    <row r="81" spans="1:8" ht="75" x14ac:dyDescent="0.3">
      <c r="A81" s="52" t="s">
        <v>16</v>
      </c>
      <c r="B81" s="53" t="s">
        <v>62</v>
      </c>
      <c r="C81" s="54" t="s">
        <v>64</v>
      </c>
      <c r="D81" s="55">
        <v>100</v>
      </c>
      <c r="E81" s="56">
        <f>E82</f>
        <v>621</v>
      </c>
      <c r="F81" s="120"/>
      <c r="G81" s="214" t="e">
        <f>#REF!</f>
        <v>#REF!</v>
      </c>
      <c r="H81" s="120" t="e">
        <f t="shared" si="1"/>
        <v>#REF!</v>
      </c>
    </row>
    <row r="82" spans="1:8" ht="18.75" x14ac:dyDescent="0.3">
      <c r="A82" s="57" t="s">
        <v>65</v>
      </c>
      <c r="B82" s="53" t="s">
        <v>62</v>
      </c>
      <c r="C82" s="54" t="s">
        <v>64</v>
      </c>
      <c r="D82" s="55">
        <v>110</v>
      </c>
      <c r="E82" s="56">
        <v>621</v>
      </c>
      <c r="F82" s="120"/>
      <c r="G82" s="214" t="e">
        <f>#REF!</f>
        <v>#REF!</v>
      </c>
      <c r="H82" s="120" t="e">
        <f t="shared" si="1"/>
        <v>#REF!</v>
      </c>
    </row>
    <row r="83" spans="1:8" ht="37.5" x14ac:dyDescent="0.3">
      <c r="A83" s="13" t="s">
        <v>26</v>
      </c>
      <c r="B83" s="53" t="s">
        <v>62</v>
      </c>
      <c r="C83" s="54" t="s">
        <v>64</v>
      </c>
      <c r="D83" s="55">
        <v>200</v>
      </c>
      <c r="E83" s="56">
        <f>E84</f>
        <v>97</v>
      </c>
      <c r="F83" s="120"/>
      <c r="G83" s="214" t="e">
        <f>#REF!</f>
        <v>#REF!</v>
      </c>
      <c r="H83" s="120" t="e">
        <f t="shared" si="1"/>
        <v>#REF!</v>
      </c>
    </row>
    <row r="84" spans="1:8" ht="37.5" x14ac:dyDescent="0.3">
      <c r="A84" s="13" t="s">
        <v>27</v>
      </c>
      <c r="B84" s="53" t="s">
        <v>62</v>
      </c>
      <c r="C84" s="54" t="s">
        <v>64</v>
      </c>
      <c r="D84" s="55">
        <v>240</v>
      </c>
      <c r="E84" s="58">
        <v>97</v>
      </c>
      <c r="F84" s="120"/>
      <c r="G84" s="214" t="e">
        <f>#REF!</f>
        <v>#REF!</v>
      </c>
      <c r="H84" s="120" t="e">
        <f t="shared" si="1"/>
        <v>#REF!</v>
      </c>
    </row>
    <row r="85" spans="1:8" ht="18.75" x14ac:dyDescent="0.3">
      <c r="A85" s="46" t="s">
        <v>66</v>
      </c>
      <c r="B85" s="44" t="s">
        <v>149</v>
      </c>
      <c r="C85" s="44"/>
      <c r="D85" s="156"/>
      <c r="E85" s="72">
        <f>E86</f>
        <v>38413.5</v>
      </c>
      <c r="F85" s="120"/>
      <c r="G85" s="214" t="e">
        <f>#REF!</f>
        <v>#REF!</v>
      </c>
      <c r="H85" s="120" t="e">
        <f t="shared" si="1"/>
        <v>#REF!</v>
      </c>
    </row>
    <row r="86" spans="1:8" ht="18" customHeight="1" x14ac:dyDescent="0.3">
      <c r="A86" s="157" t="s">
        <v>68</v>
      </c>
      <c r="B86" s="51" t="s">
        <v>69</v>
      </c>
      <c r="C86" s="51"/>
      <c r="D86" s="156"/>
      <c r="E86" s="158">
        <f>E87+E94</f>
        <v>38413.5</v>
      </c>
      <c r="F86" s="120"/>
      <c r="G86" s="214" t="e">
        <f>#REF!</f>
        <v>#REF!</v>
      </c>
      <c r="H86" s="120" t="e">
        <f t="shared" si="1"/>
        <v>#REF!</v>
      </c>
    </row>
    <row r="87" spans="1:8" ht="54" customHeight="1" x14ac:dyDescent="0.3">
      <c r="A87" s="26" t="s">
        <v>77</v>
      </c>
      <c r="B87" s="64" t="s">
        <v>69</v>
      </c>
      <c r="C87" s="15" t="s">
        <v>78</v>
      </c>
      <c r="D87" s="43"/>
      <c r="E87" s="65">
        <f>E88+E90+E92</f>
        <v>9867.5</v>
      </c>
      <c r="F87" s="120"/>
      <c r="G87" s="214" t="e">
        <f>#REF!</f>
        <v>#REF!</v>
      </c>
      <c r="H87" s="120" t="e">
        <f t="shared" si="1"/>
        <v>#REF!</v>
      </c>
    </row>
    <row r="88" spans="1:8" ht="84" customHeight="1" x14ac:dyDescent="0.3">
      <c r="A88" s="13" t="s">
        <v>16</v>
      </c>
      <c r="B88" s="19" t="s">
        <v>69</v>
      </c>
      <c r="C88" s="19" t="s">
        <v>78</v>
      </c>
      <c r="D88" s="10">
        <v>100</v>
      </c>
      <c r="E88" s="45">
        <f>E89</f>
        <v>9159.7000000000007</v>
      </c>
      <c r="F88" s="120"/>
      <c r="G88" s="214" t="e">
        <f>#REF!</f>
        <v>#REF!</v>
      </c>
      <c r="H88" s="120" t="e">
        <f t="shared" si="1"/>
        <v>#REF!</v>
      </c>
    </row>
    <row r="89" spans="1:8" ht="18" customHeight="1" x14ac:dyDescent="0.3">
      <c r="A89" s="66" t="s">
        <v>65</v>
      </c>
      <c r="B89" s="19" t="s">
        <v>69</v>
      </c>
      <c r="C89" s="19" t="s">
        <v>78</v>
      </c>
      <c r="D89" s="10">
        <v>110</v>
      </c>
      <c r="E89" s="45">
        <v>9159.7000000000007</v>
      </c>
      <c r="F89" s="120"/>
      <c r="G89" s="214" t="e">
        <f>#REF!</f>
        <v>#REF!</v>
      </c>
      <c r="H89" s="120" t="e">
        <f t="shared" si="1"/>
        <v>#REF!</v>
      </c>
    </row>
    <row r="90" spans="1:8" ht="48" customHeight="1" x14ac:dyDescent="0.3">
      <c r="A90" s="13" t="s">
        <v>26</v>
      </c>
      <c r="B90" s="17" t="s">
        <v>69</v>
      </c>
      <c r="C90" s="17" t="s">
        <v>78</v>
      </c>
      <c r="D90" s="10">
        <v>200</v>
      </c>
      <c r="E90" s="67">
        <v>705.8</v>
      </c>
      <c r="F90" s="120"/>
      <c r="G90" s="214" t="e">
        <f>#REF!</f>
        <v>#REF!</v>
      </c>
      <c r="H90" s="120" t="e">
        <f t="shared" si="1"/>
        <v>#REF!</v>
      </c>
    </row>
    <row r="91" spans="1:8" ht="18" customHeight="1" x14ac:dyDescent="0.3">
      <c r="A91" s="13" t="s">
        <v>27</v>
      </c>
      <c r="B91" s="17" t="s">
        <v>69</v>
      </c>
      <c r="C91" s="17" t="s">
        <v>78</v>
      </c>
      <c r="D91" s="10">
        <v>240</v>
      </c>
      <c r="E91" s="67">
        <f>705.8</f>
        <v>705.8</v>
      </c>
      <c r="F91" s="120"/>
      <c r="G91" s="214" t="e">
        <f>#REF!</f>
        <v>#REF!</v>
      </c>
      <c r="H91" s="120" t="e">
        <f t="shared" si="1"/>
        <v>#REF!</v>
      </c>
    </row>
    <row r="92" spans="1:8" ht="18" customHeight="1" x14ac:dyDescent="0.3">
      <c r="A92" s="25" t="s">
        <v>28</v>
      </c>
      <c r="B92" s="17" t="s">
        <v>69</v>
      </c>
      <c r="C92" s="17" t="s">
        <v>78</v>
      </c>
      <c r="D92" s="10">
        <v>800</v>
      </c>
      <c r="E92" s="67">
        <f>E93</f>
        <v>2</v>
      </c>
      <c r="F92" s="120"/>
      <c r="G92" s="214" t="e">
        <f>#REF!</f>
        <v>#REF!</v>
      </c>
      <c r="H92" s="120" t="e">
        <f t="shared" si="1"/>
        <v>#REF!</v>
      </c>
    </row>
    <row r="93" spans="1:8" ht="18" customHeight="1" x14ac:dyDescent="0.3">
      <c r="A93" s="25" t="s">
        <v>29</v>
      </c>
      <c r="B93" s="17" t="s">
        <v>69</v>
      </c>
      <c r="C93" s="17" t="s">
        <v>78</v>
      </c>
      <c r="D93" s="10">
        <v>850</v>
      </c>
      <c r="E93" s="67">
        <v>2</v>
      </c>
      <c r="F93" s="120"/>
      <c r="G93" s="214" t="e">
        <f>#REF!</f>
        <v>#REF!</v>
      </c>
      <c r="H93" s="120" t="e">
        <f t="shared" si="1"/>
        <v>#REF!</v>
      </c>
    </row>
    <row r="94" spans="1:8" ht="60.75" customHeight="1" x14ac:dyDescent="0.3">
      <c r="A94" s="49" t="s">
        <v>61</v>
      </c>
      <c r="B94" s="51" t="s">
        <v>69</v>
      </c>
      <c r="C94" s="51"/>
      <c r="D94" s="156"/>
      <c r="E94" s="158">
        <f>E95+E98+E101+E104+E107</f>
        <v>28546</v>
      </c>
      <c r="F94" s="120"/>
      <c r="G94" s="214" t="e">
        <f>#REF!</f>
        <v>#REF!</v>
      </c>
      <c r="H94" s="120" t="e">
        <f t="shared" si="1"/>
        <v>#REF!</v>
      </c>
    </row>
    <row r="95" spans="1:8" ht="138" customHeight="1" x14ac:dyDescent="0.3">
      <c r="A95" s="29" t="s">
        <v>180</v>
      </c>
      <c r="B95" s="51" t="s">
        <v>69</v>
      </c>
      <c r="C95" s="51" t="s">
        <v>70</v>
      </c>
      <c r="D95" s="156"/>
      <c r="E95" s="158">
        <f>E96</f>
        <v>4200</v>
      </c>
      <c r="F95" s="120"/>
      <c r="G95" s="214" t="e">
        <f>#REF!</f>
        <v>#REF!</v>
      </c>
      <c r="H95" s="120" t="e">
        <f t="shared" si="1"/>
        <v>#REF!</v>
      </c>
    </row>
    <row r="96" spans="1:8" ht="37.5" x14ac:dyDescent="0.3">
      <c r="A96" s="13" t="s">
        <v>150</v>
      </c>
      <c r="B96" s="54" t="s">
        <v>69</v>
      </c>
      <c r="C96" s="54" t="s">
        <v>70</v>
      </c>
      <c r="D96" s="74">
        <v>200</v>
      </c>
      <c r="E96" s="56">
        <f>E97</f>
        <v>4200</v>
      </c>
      <c r="F96" s="120"/>
      <c r="G96" s="214" t="e">
        <f>#REF!</f>
        <v>#REF!</v>
      </c>
      <c r="H96" s="120" t="e">
        <f t="shared" si="1"/>
        <v>#REF!</v>
      </c>
    </row>
    <row r="97" spans="1:8" ht="37.5" x14ac:dyDescent="0.3">
      <c r="A97" s="13" t="s">
        <v>27</v>
      </c>
      <c r="B97" s="54" t="s">
        <v>69</v>
      </c>
      <c r="C97" s="54" t="s">
        <v>70</v>
      </c>
      <c r="D97" s="74">
        <v>240</v>
      </c>
      <c r="E97" s="159">
        <f>1850+2350</f>
        <v>4200</v>
      </c>
      <c r="F97" s="120"/>
      <c r="G97" s="214" t="e">
        <f>#REF!</f>
        <v>#REF!</v>
      </c>
      <c r="H97" s="120" t="e">
        <f t="shared" si="1"/>
        <v>#REF!</v>
      </c>
    </row>
    <row r="98" spans="1:8" ht="206.25" x14ac:dyDescent="0.3">
      <c r="A98" s="26" t="s">
        <v>181</v>
      </c>
      <c r="B98" s="51" t="s">
        <v>69</v>
      </c>
      <c r="C98" s="51" t="s">
        <v>73</v>
      </c>
      <c r="D98" s="156"/>
      <c r="E98" s="119">
        <f>E99</f>
        <v>816</v>
      </c>
      <c r="F98" s="120"/>
      <c r="G98" s="214" t="e">
        <f>#REF!</f>
        <v>#REF!</v>
      </c>
      <c r="H98" s="120" t="e">
        <f t="shared" si="1"/>
        <v>#REF!</v>
      </c>
    </row>
    <row r="99" spans="1:8" ht="37.5" x14ac:dyDescent="0.3">
      <c r="A99" s="13" t="s">
        <v>26</v>
      </c>
      <c r="B99" s="54" t="s">
        <v>69</v>
      </c>
      <c r="C99" s="54" t="s">
        <v>73</v>
      </c>
      <c r="D99" s="74">
        <v>200</v>
      </c>
      <c r="E99" s="56">
        <f>E100</f>
        <v>816</v>
      </c>
      <c r="F99" s="120"/>
      <c r="G99" s="214" t="e">
        <f>#REF!</f>
        <v>#REF!</v>
      </c>
      <c r="H99" s="120" t="e">
        <f t="shared" si="1"/>
        <v>#REF!</v>
      </c>
    </row>
    <row r="100" spans="1:8" ht="37.5" x14ac:dyDescent="0.3">
      <c r="A100" s="13" t="s">
        <v>27</v>
      </c>
      <c r="B100" s="54" t="s">
        <v>69</v>
      </c>
      <c r="C100" s="54" t="s">
        <v>73</v>
      </c>
      <c r="D100" s="74">
        <v>240</v>
      </c>
      <c r="E100" s="160">
        <f>545+271</f>
        <v>816</v>
      </c>
      <c r="F100" s="120"/>
      <c r="G100" s="214" t="e">
        <f>#REF!</f>
        <v>#REF!</v>
      </c>
      <c r="H100" s="120" t="e">
        <f t="shared" si="1"/>
        <v>#REF!</v>
      </c>
    </row>
    <row r="101" spans="1:8" ht="180" customHeight="1" x14ac:dyDescent="0.3">
      <c r="A101" s="26" t="s">
        <v>74</v>
      </c>
      <c r="B101" s="51" t="s">
        <v>69</v>
      </c>
      <c r="C101" s="51" t="s">
        <v>75</v>
      </c>
      <c r="D101" s="156"/>
      <c r="E101" s="119">
        <f>E102</f>
        <v>15380</v>
      </c>
      <c r="F101" s="120"/>
      <c r="G101" s="214" t="e">
        <f>#REF!</f>
        <v>#REF!</v>
      </c>
      <c r="H101" s="120" t="e">
        <f t="shared" si="1"/>
        <v>#REF!</v>
      </c>
    </row>
    <row r="102" spans="1:8" ht="37.5" x14ac:dyDescent="0.3">
      <c r="A102" s="13" t="s">
        <v>26</v>
      </c>
      <c r="B102" s="54" t="s">
        <v>69</v>
      </c>
      <c r="C102" s="54" t="s">
        <v>75</v>
      </c>
      <c r="D102" s="74">
        <v>200</v>
      </c>
      <c r="E102" s="56">
        <f>E103</f>
        <v>15380</v>
      </c>
      <c r="F102" s="120"/>
      <c r="G102" s="214" t="e">
        <f>#REF!</f>
        <v>#REF!</v>
      </c>
      <c r="H102" s="120" t="e">
        <f t="shared" si="1"/>
        <v>#REF!</v>
      </c>
    </row>
    <row r="103" spans="1:8" ht="37.5" x14ac:dyDescent="0.3">
      <c r="A103" s="13" t="s">
        <v>27</v>
      </c>
      <c r="B103" s="54" t="s">
        <v>69</v>
      </c>
      <c r="C103" s="54" t="s">
        <v>75</v>
      </c>
      <c r="D103" s="74">
        <v>240</v>
      </c>
      <c r="E103" s="159">
        <f>10800+4580</f>
        <v>15380</v>
      </c>
      <c r="F103" s="120"/>
      <c r="G103" s="214" t="e">
        <f>#REF!</f>
        <v>#REF!</v>
      </c>
      <c r="H103" s="120" t="e">
        <f t="shared" si="1"/>
        <v>#REF!</v>
      </c>
    </row>
    <row r="104" spans="1:8" ht="72.75" customHeight="1" x14ac:dyDescent="0.3">
      <c r="A104" s="29" t="s">
        <v>182</v>
      </c>
      <c r="B104" s="51" t="s">
        <v>69</v>
      </c>
      <c r="C104" s="51" t="s">
        <v>76</v>
      </c>
      <c r="D104" s="156"/>
      <c r="E104" s="119">
        <f>E105</f>
        <v>7990</v>
      </c>
      <c r="F104" s="120"/>
      <c r="G104" s="214" t="e">
        <f>#REF!</f>
        <v>#REF!</v>
      </c>
      <c r="H104" s="120" t="e">
        <f t="shared" si="1"/>
        <v>#REF!</v>
      </c>
    </row>
    <row r="105" spans="1:8" ht="37.5" x14ac:dyDescent="0.3">
      <c r="A105" s="13" t="s">
        <v>26</v>
      </c>
      <c r="B105" s="54" t="s">
        <v>69</v>
      </c>
      <c r="C105" s="54" t="s">
        <v>76</v>
      </c>
      <c r="D105" s="74">
        <v>200</v>
      </c>
      <c r="E105" s="56">
        <f>E106</f>
        <v>7990</v>
      </c>
      <c r="F105" s="120"/>
      <c r="G105" s="214" t="e">
        <f>#REF!</f>
        <v>#REF!</v>
      </c>
      <c r="H105" s="120" t="e">
        <f t="shared" si="1"/>
        <v>#REF!</v>
      </c>
    </row>
    <row r="106" spans="1:8" ht="37.5" x14ac:dyDescent="0.3">
      <c r="A106" s="13" t="s">
        <v>27</v>
      </c>
      <c r="B106" s="54" t="s">
        <v>69</v>
      </c>
      <c r="C106" s="54" t="s">
        <v>76</v>
      </c>
      <c r="D106" s="149">
        <v>240</v>
      </c>
      <c r="E106" s="159">
        <f>5952+2038</f>
        <v>7990</v>
      </c>
      <c r="F106" s="120"/>
      <c r="G106" s="214" t="e">
        <f>#REF!</f>
        <v>#REF!</v>
      </c>
      <c r="H106" s="120" t="e">
        <f t="shared" si="1"/>
        <v>#REF!</v>
      </c>
    </row>
    <row r="107" spans="1:8" ht="46.5" customHeight="1" x14ac:dyDescent="0.3">
      <c r="A107" s="26" t="s">
        <v>183</v>
      </c>
      <c r="B107" s="44" t="s">
        <v>69</v>
      </c>
      <c r="C107" s="44" t="s">
        <v>208</v>
      </c>
      <c r="D107" s="156"/>
      <c r="E107" s="161">
        <f>E108</f>
        <v>160</v>
      </c>
      <c r="F107" s="120"/>
      <c r="G107" s="214" t="e">
        <f>#REF!</f>
        <v>#REF!</v>
      </c>
      <c r="H107" s="120" t="e">
        <f t="shared" si="1"/>
        <v>#REF!</v>
      </c>
    </row>
    <row r="108" spans="1:8" ht="37.5" x14ac:dyDescent="0.3">
      <c r="A108" s="13" t="s">
        <v>26</v>
      </c>
      <c r="B108" s="53" t="s">
        <v>69</v>
      </c>
      <c r="C108" s="53" t="s">
        <v>208</v>
      </c>
      <c r="D108" s="74">
        <v>200</v>
      </c>
      <c r="E108" s="160">
        <f>E109</f>
        <v>160</v>
      </c>
      <c r="F108" s="120"/>
      <c r="G108" s="214" t="e">
        <f>#REF!</f>
        <v>#REF!</v>
      </c>
      <c r="H108" s="120" t="e">
        <f t="shared" si="1"/>
        <v>#REF!</v>
      </c>
    </row>
    <row r="109" spans="1:8" ht="37.5" x14ac:dyDescent="0.3">
      <c r="A109" s="13" t="s">
        <v>27</v>
      </c>
      <c r="B109" s="53" t="s">
        <v>69</v>
      </c>
      <c r="C109" s="53" t="s">
        <v>208</v>
      </c>
      <c r="D109" s="74">
        <v>240</v>
      </c>
      <c r="E109" s="159">
        <v>160</v>
      </c>
      <c r="F109" s="120"/>
      <c r="G109" s="214" t="e">
        <f>#REF!</f>
        <v>#REF!</v>
      </c>
      <c r="H109" s="120" t="e">
        <f t="shared" si="1"/>
        <v>#REF!</v>
      </c>
    </row>
    <row r="110" spans="1:8" ht="18.75" x14ac:dyDescent="0.3">
      <c r="A110" s="46" t="s">
        <v>79</v>
      </c>
      <c r="B110" s="44" t="s">
        <v>151</v>
      </c>
      <c r="C110" s="44"/>
      <c r="D110" s="156"/>
      <c r="E110" s="119">
        <f>E111+E115</f>
        <v>891.8</v>
      </c>
      <c r="F110" s="120"/>
      <c r="G110" s="214" t="e">
        <f>#REF!</f>
        <v>#REF!</v>
      </c>
      <c r="H110" s="120" t="e">
        <f t="shared" si="1"/>
        <v>#REF!</v>
      </c>
    </row>
    <row r="111" spans="1:8" ht="37.5" x14ac:dyDescent="0.3">
      <c r="A111" s="26" t="s">
        <v>81</v>
      </c>
      <c r="B111" s="44" t="s">
        <v>83</v>
      </c>
      <c r="C111" s="44"/>
      <c r="D111" s="156"/>
      <c r="E111" s="119">
        <f>E112</f>
        <v>123.8</v>
      </c>
      <c r="F111" s="120"/>
      <c r="G111" s="214" t="e">
        <f>#REF!</f>
        <v>#REF!</v>
      </c>
      <c r="H111" s="120" t="e">
        <f t="shared" si="1"/>
        <v>#REF!</v>
      </c>
    </row>
    <row r="112" spans="1:8" ht="215.25" customHeight="1" x14ac:dyDescent="0.3">
      <c r="A112" s="68" t="s">
        <v>82</v>
      </c>
      <c r="B112" s="44" t="s">
        <v>83</v>
      </c>
      <c r="C112" s="44" t="s">
        <v>84</v>
      </c>
      <c r="D112" s="156"/>
      <c r="E112" s="119">
        <f>E113</f>
        <v>123.8</v>
      </c>
      <c r="F112" s="120"/>
      <c r="G112" s="214" t="e">
        <f>#REF!</f>
        <v>#REF!</v>
      </c>
      <c r="H112" s="120" t="e">
        <f t="shared" si="1"/>
        <v>#REF!</v>
      </c>
    </row>
    <row r="113" spans="1:8" ht="37.5" x14ac:dyDescent="0.3">
      <c r="A113" s="13" t="s">
        <v>26</v>
      </c>
      <c r="B113" s="53" t="s">
        <v>83</v>
      </c>
      <c r="C113" s="53" t="s">
        <v>84</v>
      </c>
      <c r="D113" s="69">
        <v>200</v>
      </c>
      <c r="E113" s="56">
        <f>E114</f>
        <v>123.8</v>
      </c>
      <c r="F113" s="120"/>
      <c r="G113" s="214" t="e">
        <f>#REF!</f>
        <v>#REF!</v>
      </c>
      <c r="H113" s="120" t="e">
        <f t="shared" si="1"/>
        <v>#REF!</v>
      </c>
    </row>
    <row r="114" spans="1:8" ht="37.5" x14ac:dyDescent="0.3">
      <c r="A114" s="13" t="s">
        <v>27</v>
      </c>
      <c r="B114" s="53" t="s">
        <v>83</v>
      </c>
      <c r="C114" s="53" t="s">
        <v>84</v>
      </c>
      <c r="D114" s="69">
        <v>240</v>
      </c>
      <c r="E114" s="56">
        <f>127.8-4</f>
        <v>123.8</v>
      </c>
      <c r="F114" s="120"/>
      <c r="G114" s="214" t="e">
        <f>#REF!</f>
        <v>#REF!</v>
      </c>
      <c r="H114" s="120" t="e">
        <f t="shared" si="1"/>
        <v>#REF!</v>
      </c>
    </row>
    <row r="115" spans="1:8" ht="18.75" x14ac:dyDescent="0.3">
      <c r="A115" s="26" t="s">
        <v>88</v>
      </c>
      <c r="B115" s="44" t="s">
        <v>89</v>
      </c>
      <c r="C115" s="44"/>
      <c r="D115" s="151"/>
      <c r="E115" s="119">
        <f>E116+E119+E123</f>
        <v>768</v>
      </c>
      <c r="F115" s="120"/>
      <c r="G115" s="214" t="e">
        <f>#REF!</f>
        <v>#REF!</v>
      </c>
      <c r="H115" s="120" t="e">
        <f t="shared" ref="H115:H178" si="3">E115-G115</f>
        <v>#REF!</v>
      </c>
    </row>
    <row r="116" spans="1:8" ht="75" x14ac:dyDescent="0.3">
      <c r="A116" s="26" t="s">
        <v>184</v>
      </c>
      <c r="B116" s="44" t="s">
        <v>89</v>
      </c>
      <c r="C116" s="44" t="s">
        <v>185</v>
      </c>
      <c r="D116" s="167"/>
      <c r="E116" s="228">
        <f>E117</f>
        <v>100</v>
      </c>
      <c r="F116" s="120"/>
      <c r="G116" s="214" t="e">
        <f>#REF!</f>
        <v>#REF!</v>
      </c>
      <c r="H116" s="120" t="e">
        <f t="shared" si="3"/>
        <v>#REF!</v>
      </c>
    </row>
    <row r="117" spans="1:8" ht="37.5" x14ac:dyDescent="0.3">
      <c r="A117" s="13" t="s">
        <v>26</v>
      </c>
      <c r="B117" s="53" t="s">
        <v>89</v>
      </c>
      <c r="C117" s="53" t="s">
        <v>185</v>
      </c>
      <c r="D117" s="167">
        <v>200</v>
      </c>
      <c r="E117" s="228">
        <f>E118</f>
        <v>100</v>
      </c>
      <c r="F117" s="120"/>
      <c r="G117" s="214" t="e">
        <f>#REF!</f>
        <v>#REF!</v>
      </c>
      <c r="H117" s="120" t="e">
        <f t="shared" si="3"/>
        <v>#REF!</v>
      </c>
    </row>
    <row r="118" spans="1:8" ht="48" customHeight="1" x14ac:dyDescent="0.3">
      <c r="A118" s="13" t="s">
        <v>27</v>
      </c>
      <c r="B118" s="53" t="s">
        <v>89</v>
      </c>
      <c r="C118" s="53" t="s">
        <v>185</v>
      </c>
      <c r="D118" s="167">
        <v>240</v>
      </c>
      <c r="E118" s="229">
        <v>100</v>
      </c>
      <c r="F118" s="120"/>
      <c r="G118" s="214" t="e">
        <f>#REF!</f>
        <v>#REF!</v>
      </c>
      <c r="H118" s="120" t="e">
        <f t="shared" si="3"/>
        <v>#REF!</v>
      </c>
    </row>
    <row r="119" spans="1:8" ht="56.25" x14ac:dyDescent="0.3">
      <c r="A119" s="49" t="s">
        <v>61</v>
      </c>
      <c r="B119" s="44" t="s">
        <v>89</v>
      </c>
      <c r="C119" s="44" t="s">
        <v>90</v>
      </c>
      <c r="D119" s="84"/>
      <c r="E119" s="230">
        <f>E120</f>
        <v>296</v>
      </c>
      <c r="F119" s="120"/>
      <c r="G119" s="214" t="e">
        <f>#REF!</f>
        <v>#REF!</v>
      </c>
      <c r="H119" s="120" t="e">
        <f t="shared" si="3"/>
        <v>#REF!</v>
      </c>
    </row>
    <row r="120" spans="1:8" ht="86.25" customHeight="1" x14ac:dyDescent="0.3">
      <c r="A120" s="26" t="s">
        <v>186</v>
      </c>
      <c r="B120" s="153" t="s">
        <v>89</v>
      </c>
      <c r="C120" s="44" t="s">
        <v>90</v>
      </c>
      <c r="D120" s="84"/>
      <c r="E120" s="230">
        <f>E121</f>
        <v>296</v>
      </c>
      <c r="F120" s="120"/>
      <c r="G120" s="214" t="e">
        <f>#REF!</f>
        <v>#REF!</v>
      </c>
      <c r="H120" s="120" t="e">
        <f t="shared" si="3"/>
        <v>#REF!</v>
      </c>
    </row>
    <row r="121" spans="1:8" ht="37.5" x14ac:dyDescent="0.3">
      <c r="A121" s="13" t="s">
        <v>26</v>
      </c>
      <c r="B121" s="162" t="s">
        <v>89</v>
      </c>
      <c r="C121" s="53" t="s">
        <v>90</v>
      </c>
      <c r="D121" s="55">
        <v>200</v>
      </c>
      <c r="E121" s="159">
        <f>E122</f>
        <v>296</v>
      </c>
      <c r="F121" s="120"/>
      <c r="G121" s="214" t="e">
        <f>#REF!</f>
        <v>#REF!</v>
      </c>
      <c r="H121" s="120" t="e">
        <f t="shared" si="3"/>
        <v>#REF!</v>
      </c>
    </row>
    <row r="122" spans="1:8" ht="37.5" x14ac:dyDescent="0.3">
      <c r="A122" s="13" t="s">
        <v>27</v>
      </c>
      <c r="B122" s="162" t="s">
        <v>89</v>
      </c>
      <c r="C122" s="53" t="s">
        <v>90</v>
      </c>
      <c r="D122" s="55">
        <v>240</v>
      </c>
      <c r="E122" s="159">
        <f>696-400</f>
        <v>296</v>
      </c>
      <c r="F122" s="120"/>
      <c r="G122" s="214" t="e">
        <f>#REF!</f>
        <v>#REF!</v>
      </c>
      <c r="H122" s="120" t="e">
        <f t="shared" si="3"/>
        <v>#REF!</v>
      </c>
    </row>
    <row r="123" spans="1:8" ht="45.75" customHeight="1" x14ac:dyDescent="0.3">
      <c r="A123" s="26" t="s">
        <v>85</v>
      </c>
      <c r="B123" s="153" t="s">
        <v>89</v>
      </c>
      <c r="C123" s="44"/>
      <c r="D123" s="146"/>
      <c r="E123" s="158">
        <f>E124+E127+E130+E133+E136</f>
        <v>372</v>
      </c>
      <c r="F123" s="120"/>
      <c r="G123" s="214" t="e">
        <f>#REF!</f>
        <v>#REF!</v>
      </c>
      <c r="H123" s="120" t="e">
        <f t="shared" si="3"/>
        <v>#REF!</v>
      </c>
    </row>
    <row r="124" spans="1:8" ht="37.5" x14ac:dyDescent="0.3">
      <c r="A124" s="26" t="s">
        <v>152</v>
      </c>
      <c r="B124" s="153" t="s">
        <v>89</v>
      </c>
      <c r="C124" s="44" t="s">
        <v>92</v>
      </c>
      <c r="D124" s="146"/>
      <c r="E124" s="141">
        <f>E125</f>
        <v>24</v>
      </c>
      <c r="F124" s="120"/>
      <c r="G124" s="214" t="e">
        <f>#REF!</f>
        <v>#REF!</v>
      </c>
      <c r="H124" s="120" t="e">
        <f t="shared" si="3"/>
        <v>#REF!</v>
      </c>
    </row>
    <row r="125" spans="1:8" ht="37.5" x14ac:dyDescent="0.3">
      <c r="A125" s="13" t="s">
        <v>26</v>
      </c>
      <c r="B125" s="162" t="s">
        <v>89</v>
      </c>
      <c r="C125" s="53" t="s">
        <v>92</v>
      </c>
      <c r="D125" s="55">
        <v>200</v>
      </c>
      <c r="E125" s="163">
        <f>E126</f>
        <v>24</v>
      </c>
      <c r="F125" s="120"/>
      <c r="G125" s="214" t="e">
        <f>#REF!</f>
        <v>#REF!</v>
      </c>
      <c r="H125" s="120" t="e">
        <f t="shared" si="3"/>
        <v>#REF!</v>
      </c>
    </row>
    <row r="126" spans="1:8" ht="37.5" x14ac:dyDescent="0.3">
      <c r="A126" s="13" t="s">
        <v>27</v>
      </c>
      <c r="B126" s="162" t="s">
        <v>89</v>
      </c>
      <c r="C126" s="53" t="s">
        <v>92</v>
      </c>
      <c r="D126" s="55">
        <v>240</v>
      </c>
      <c r="E126" s="163">
        <v>24</v>
      </c>
      <c r="F126" s="120"/>
      <c r="G126" s="214" t="e">
        <f>#REF!</f>
        <v>#REF!</v>
      </c>
      <c r="H126" s="120" t="e">
        <f t="shared" si="3"/>
        <v>#REF!</v>
      </c>
    </row>
    <row r="127" spans="1:8" ht="37.5" x14ac:dyDescent="0.3">
      <c r="A127" s="26" t="s">
        <v>93</v>
      </c>
      <c r="B127" s="153" t="s">
        <v>89</v>
      </c>
      <c r="C127" s="44" t="s">
        <v>94</v>
      </c>
      <c r="D127" s="146"/>
      <c r="E127" s="141">
        <f>E128</f>
        <v>150</v>
      </c>
      <c r="F127" s="120"/>
      <c r="G127" s="214" t="e">
        <f>#REF!</f>
        <v>#REF!</v>
      </c>
      <c r="H127" s="120" t="e">
        <f t="shared" si="3"/>
        <v>#REF!</v>
      </c>
    </row>
    <row r="128" spans="1:8" ht="37.5" x14ac:dyDescent="0.3">
      <c r="A128" s="13" t="s">
        <v>26</v>
      </c>
      <c r="B128" s="162" t="s">
        <v>89</v>
      </c>
      <c r="C128" s="53" t="s">
        <v>94</v>
      </c>
      <c r="D128" s="55">
        <v>200</v>
      </c>
      <c r="E128" s="163">
        <f>E129</f>
        <v>150</v>
      </c>
      <c r="F128" s="120"/>
      <c r="G128" s="214" t="e">
        <f>#REF!</f>
        <v>#REF!</v>
      </c>
      <c r="H128" s="120" t="e">
        <f t="shared" si="3"/>
        <v>#REF!</v>
      </c>
    </row>
    <row r="129" spans="1:8" ht="37.5" x14ac:dyDescent="0.3">
      <c r="A129" s="13" t="s">
        <v>27</v>
      </c>
      <c r="B129" s="162" t="s">
        <v>89</v>
      </c>
      <c r="C129" s="53" t="s">
        <v>94</v>
      </c>
      <c r="D129" s="55">
        <v>240</v>
      </c>
      <c r="E129" s="163">
        <v>150</v>
      </c>
      <c r="F129" s="120"/>
      <c r="G129" s="214" t="e">
        <f>#REF!</f>
        <v>#REF!</v>
      </c>
      <c r="H129" s="120" t="e">
        <f t="shared" si="3"/>
        <v>#REF!</v>
      </c>
    </row>
    <row r="130" spans="1:8" ht="56.25" x14ac:dyDescent="0.3">
      <c r="A130" s="14" t="s">
        <v>95</v>
      </c>
      <c r="B130" s="153" t="s">
        <v>89</v>
      </c>
      <c r="C130" s="44" t="s">
        <v>96</v>
      </c>
      <c r="D130" s="146"/>
      <c r="E130" s="164">
        <f>E131</f>
        <v>150</v>
      </c>
      <c r="F130" s="120"/>
      <c r="G130" s="214" t="e">
        <f>#REF!</f>
        <v>#REF!</v>
      </c>
      <c r="H130" s="120" t="e">
        <f t="shared" si="3"/>
        <v>#REF!</v>
      </c>
    </row>
    <row r="131" spans="1:8" ht="37.5" x14ac:dyDescent="0.3">
      <c r="A131" s="13" t="s">
        <v>26</v>
      </c>
      <c r="B131" s="162" t="s">
        <v>89</v>
      </c>
      <c r="C131" s="53" t="s">
        <v>96</v>
      </c>
      <c r="D131" s="55">
        <v>200</v>
      </c>
      <c r="E131" s="163">
        <f>E132</f>
        <v>150</v>
      </c>
      <c r="F131" s="120"/>
      <c r="G131" s="214" t="e">
        <f>#REF!</f>
        <v>#REF!</v>
      </c>
      <c r="H131" s="120" t="e">
        <f t="shared" si="3"/>
        <v>#REF!</v>
      </c>
    </row>
    <row r="132" spans="1:8" ht="37.5" x14ac:dyDescent="0.3">
      <c r="A132" s="13" t="s">
        <v>27</v>
      </c>
      <c r="B132" s="162" t="s">
        <v>89</v>
      </c>
      <c r="C132" s="53" t="s">
        <v>97</v>
      </c>
      <c r="D132" s="55">
        <v>240</v>
      </c>
      <c r="E132" s="163">
        <v>150</v>
      </c>
      <c r="F132" s="120"/>
      <c r="G132" s="214" t="e">
        <f>#REF!</f>
        <v>#REF!</v>
      </c>
      <c r="H132" s="120" t="e">
        <f t="shared" si="3"/>
        <v>#REF!</v>
      </c>
    </row>
    <row r="133" spans="1:8" ht="75" x14ac:dyDescent="0.3">
      <c r="A133" s="14" t="s">
        <v>98</v>
      </c>
      <c r="B133" s="153" t="s">
        <v>89</v>
      </c>
      <c r="C133" s="44" t="s">
        <v>99</v>
      </c>
      <c r="D133" s="47"/>
      <c r="E133" s="141">
        <f>E134</f>
        <v>24</v>
      </c>
      <c r="F133" s="120"/>
      <c r="G133" s="214" t="e">
        <f>#REF!</f>
        <v>#REF!</v>
      </c>
      <c r="H133" s="120" t="e">
        <f t="shared" si="3"/>
        <v>#REF!</v>
      </c>
    </row>
    <row r="134" spans="1:8" ht="37.5" x14ac:dyDescent="0.3">
      <c r="A134" s="13" t="s">
        <v>26</v>
      </c>
      <c r="B134" s="162" t="s">
        <v>89</v>
      </c>
      <c r="C134" s="53" t="s">
        <v>99</v>
      </c>
      <c r="D134" s="74">
        <v>200</v>
      </c>
      <c r="E134" s="56">
        <f>E135</f>
        <v>24</v>
      </c>
      <c r="F134" s="120"/>
      <c r="G134" s="214" t="e">
        <f>#REF!</f>
        <v>#REF!</v>
      </c>
      <c r="H134" s="120" t="e">
        <f t="shared" si="3"/>
        <v>#REF!</v>
      </c>
    </row>
    <row r="135" spans="1:8" ht="37.5" x14ac:dyDescent="0.3">
      <c r="A135" s="13" t="s">
        <v>27</v>
      </c>
      <c r="B135" s="162" t="s">
        <v>89</v>
      </c>
      <c r="C135" s="53" t="s">
        <v>99</v>
      </c>
      <c r="D135" s="74">
        <v>240</v>
      </c>
      <c r="E135" s="58">
        <v>24</v>
      </c>
      <c r="F135" s="120"/>
      <c r="G135" s="214" t="e">
        <f>#REF!</f>
        <v>#REF!</v>
      </c>
      <c r="H135" s="120" t="e">
        <f t="shared" si="3"/>
        <v>#REF!</v>
      </c>
    </row>
    <row r="136" spans="1:8" ht="150" x14ac:dyDescent="0.3">
      <c r="A136" s="26" t="s">
        <v>100</v>
      </c>
      <c r="B136" s="153" t="s">
        <v>89</v>
      </c>
      <c r="C136" s="71" t="s">
        <v>101</v>
      </c>
      <c r="D136" s="74"/>
      <c r="E136" s="164">
        <f>E137</f>
        <v>24</v>
      </c>
      <c r="F136" s="120"/>
      <c r="G136" s="214" t="e">
        <f>#REF!</f>
        <v>#REF!</v>
      </c>
      <c r="H136" s="120" t="e">
        <f t="shared" si="3"/>
        <v>#REF!</v>
      </c>
    </row>
    <row r="137" spans="1:8" ht="37.5" x14ac:dyDescent="0.3">
      <c r="A137" s="13" t="s">
        <v>26</v>
      </c>
      <c r="B137" s="162" t="s">
        <v>89</v>
      </c>
      <c r="C137" s="73" t="s">
        <v>101</v>
      </c>
      <c r="D137" s="74">
        <v>200</v>
      </c>
      <c r="E137" s="165">
        <f>E138</f>
        <v>24</v>
      </c>
      <c r="F137" s="120"/>
      <c r="G137" s="214" t="e">
        <f>#REF!</f>
        <v>#REF!</v>
      </c>
      <c r="H137" s="120" t="e">
        <f t="shared" si="3"/>
        <v>#REF!</v>
      </c>
    </row>
    <row r="138" spans="1:8" ht="37.5" x14ac:dyDescent="0.3">
      <c r="A138" s="13" t="s">
        <v>27</v>
      </c>
      <c r="B138" s="162" t="s">
        <v>89</v>
      </c>
      <c r="C138" s="73" t="s">
        <v>101</v>
      </c>
      <c r="D138" s="74">
        <v>240</v>
      </c>
      <c r="E138" s="165">
        <v>24</v>
      </c>
      <c r="F138" s="120"/>
      <c r="G138" s="214">
        <v>24</v>
      </c>
      <c r="H138" s="120">
        <f t="shared" si="3"/>
        <v>0</v>
      </c>
    </row>
    <row r="139" spans="1:8" ht="18.75" x14ac:dyDescent="0.3">
      <c r="A139" s="5" t="s">
        <v>102</v>
      </c>
      <c r="B139" s="44" t="s">
        <v>153</v>
      </c>
      <c r="C139" s="44"/>
      <c r="D139" s="151"/>
      <c r="E139" s="119">
        <f>E140+E145</f>
        <v>5005.8</v>
      </c>
      <c r="F139" s="120"/>
      <c r="G139" s="214" t="e">
        <f>#REF!</f>
        <v>#REF!</v>
      </c>
      <c r="H139" s="120" t="e">
        <f t="shared" si="3"/>
        <v>#REF!</v>
      </c>
    </row>
    <row r="140" spans="1:8" ht="18.75" x14ac:dyDescent="0.3">
      <c r="A140" s="76" t="s">
        <v>104</v>
      </c>
      <c r="B140" s="44" t="s">
        <v>105</v>
      </c>
      <c r="C140" s="44"/>
      <c r="D140" s="151"/>
      <c r="E140" s="119">
        <f>E141</f>
        <v>2687</v>
      </c>
      <c r="F140" s="120"/>
      <c r="G140" s="214" t="e">
        <f>#REF!</f>
        <v>#REF!</v>
      </c>
      <c r="H140" s="120" t="e">
        <f t="shared" si="3"/>
        <v>#REF!</v>
      </c>
    </row>
    <row r="141" spans="1:8" ht="57.75" customHeight="1" x14ac:dyDescent="0.3">
      <c r="A141" s="242" t="s">
        <v>61</v>
      </c>
      <c r="B141" s="44" t="s">
        <v>105</v>
      </c>
      <c r="C141" s="44"/>
      <c r="D141" s="151"/>
      <c r="E141" s="72">
        <f>E142</f>
        <v>2687</v>
      </c>
      <c r="F141" s="120"/>
      <c r="G141" s="214" t="e">
        <f>#REF!</f>
        <v>#REF!</v>
      </c>
      <c r="H141" s="120" t="e">
        <f t="shared" si="3"/>
        <v>#REF!</v>
      </c>
    </row>
    <row r="142" spans="1:8" ht="63.75" customHeight="1" x14ac:dyDescent="0.3">
      <c r="A142" s="14" t="s">
        <v>106</v>
      </c>
      <c r="B142" s="44" t="s">
        <v>105</v>
      </c>
      <c r="C142" s="44" t="s">
        <v>107</v>
      </c>
      <c r="D142" s="156"/>
      <c r="E142" s="119">
        <f>E143</f>
        <v>2687</v>
      </c>
      <c r="F142" s="120"/>
      <c r="G142" s="214" t="e">
        <f>#REF!</f>
        <v>#REF!</v>
      </c>
      <c r="H142" s="120" t="e">
        <f t="shared" si="3"/>
        <v>#REF!</v>
      </c>
    </row>
    <row r="143" spans="1:8" ht="37.5" x14ac:dyDescent="0.3">
      <c r="A143" s="13" t="s">
        <v>26</v>
      </c>
      <c r="B143" s="53" t="s">
        <v>105</v>
      </c>
      <c r="C143" s="53" t="s">
        <v>107</v>
      </c>
      <c r="D143" s="55">
        <v>200</v>
      </c>
      <c r="E143" s="56">
        <f>E144</f>
        <v>2687</v>
      </c>
      <c r="F143" s="120"/>
      <c r="G143" s="214" t="e">
        <f>#REF!</f>
        <v>#REF!</v>
      </c>
      <c r="H143" s="120" t="e">
        <f t="shared" si="3"/>
        <v>#REF!</v>
      </c>
    </row>
    <row r="144" spans="1:8" ht="37.5" x14ac:dyDescent="0.3">
      <c r="A144" s="13" t="s">
        <v>27</v>
      </c>
      <c r="B144" s="53" t="s">
        <v>105</v>
      </c>
      <c r="C144" s="53" t="s">
        <v>107</v>
      </c>
      <c r="D144" s="55">
        <v>240</v>
      </c>
      <c r="E144" s="56">
        <v>2687</v>
      </c>
      <c r="F144" s="120"/>
      <c r="G144" s="214" t="e">
        <f>#REF!</f>
        <v>#REF!</v>
      </c>
      <c r="H144" s="120" t="e">
        <f t="shared" si="3"/>
        <v>#REF!</v>
      </c>
    </row>
    <row r="145" spans="1:11" ht="18.75" x14ac:dyDescent="0.3">
      <c r="A145" s="5" t="s">
        <v>174</v>
      </c>
      <c r="B145" s="28" t="s">
        <v>175</v>
      </c>
      <c r="C145" s="28"/>
      <c r="D145" s="23"/>
      <c r="E145" s="30">
        <f>E146</f>
        <v>2318.8000000000002</v>
      </c>
      <c r="F145" s="120"/>
      <c r="G145" s="214" t="e">
        <f>#REF!</f>
        <v>#REF!</v>
      </c>
      <c r="H145" s="120" t="e">
        <f t="shared" si="3"/>
        <v>#REF!</v>
      </c>
    </row>
    <row r="146" spans="1:11" ht="43.5" customHeight="1" x14ac:dyDescent="0.3">
      <c r="A146" s="42" t="s">
        <v>85</v>
      </c>
      <c r="B146" s="28" t="s">
        <v>175</v>
      </c>
      <c r="C146" s="28"/>
      <c r="D146" s="23"/>
      <c r="E146" s="30">
        <f>E147</f>
        <v>2318.8000000000002</v>
      </c>
      <c r="F146" s="120"/>
      <c r="G146" s="214" t="e">
        <f>#REF!</f>
        <v>#REF!</v>
      </c>
      <c r="H146" s="120" t="e">
        <f t="shared" si="3"/>
        <v>#REF!</v>
      </c>
    </row>
    <row r="147" spans="1:11" ht="37.5" x14ac:dyDescent="0.3">
      <c r="A147" s="7" t="s">
        <v>86</v>
      </c>
      <c r="B147" s="28" t="s">
        <v>175</v>
      </c>
      <c r="C147" s="9" t="s">
        <v>87</v>
      </c>
      <c r="D147" s="23"/>
      <c r="E147" s="30">
        <f>E148</f>
        <v>2318.8000000000002</v>
      </c>
      <c r="F147" s="120"/>
      <c r="G147" s="214" t="e">
        <f>#REF!</f>
        <v>#REF!</v>
      </c>
      <c r="H147" s="120" t="e">
        <f t="shared" si="3"/>
        <v>#REF!</v>
      </c>
    </row>
    <row r="148" spans="1:11" ht="37.5" x14ac:dyDescent="0.3">
      <c r="A148" s="13" t="s">
        <v>26</v>
      </c>
      <c r="B148" s="9" t="s">
        <v>175</v>
      </c>
      <c r="C148" s="9" t="s">
        <v>87</v>
      </c>
      <c r="D148" s="10">
        <v>200</v>
      </c>
      <c r="E148" s="45">
        <f>E149</f>
        <v>2318.8000000000002</v>
      </c>
      <c r="F148" s="120"/>
      <c r="G148" s="214" t="e">
        <f>#REF!</f>
        <v>#REF!</v>
      </c>
      <c r="H148" s="120" t="e">
        <f t="shared" si="3"/>
        <v>#REF!</v>
      </c>
    </row>
    <row r="149" spans="1:11" ht="37.5" x14ac:dyDescent="0.3">
      <c r="A149" s="13" t="s">
        <v>27</v>
      </c>
      <c r="B149" s="9" t="s">
        <v>175</v>
      </c>
      <c r="C149" s="9" t="s">
        <v>87</v>
      </c>
      <c r="D149" s="10">
        <v>240</v>
      </c>
      <c r="E149" s="45">
        <v>2318.8000000000002</v>
      </c>
      <c r="F149" s="120"/>
      <c r="G149" s="214" t="e">
        <f>#REF!</f>
        <v>#REF!</v>
      </c>
      <c r="H149" s="120" t="e">
        <f t="shared" si="3"/>
        <v>#REF!</v>
      </c>
    </row>
    <row r="150" spans="1:11" ht="23.25" customHeight="1" x14ac:dyDescent="0.3">
      <c r="A150" s="46" t="s">
        <v>108</v>
      </c>
      <c r="B150" s="44" t="s">
        <v>154</v>
      </c>
      <c r="C150" s="44"/>
      <c r="D150" s="84"/>
      <c r="E150" s="72">
        <f>E151+E155+E159</f>
        <v>16937.2</v>
      </c>
      <c r="F150" s="120"/>
      <c r="G150" s="214" t="e">
        <f>#REF!</f>
        <v>#REF!</v>
      </c>
      <c r="H150" s="120" t="e">
        <f t="shared" si="3"/>
        <v>#REF!</v>
      </c>
    </row>
    <row r="151" spans="1:11" ht="21.75" customHeight="1" x14ac:dyDescent="0.3">
      <c r="A151" s="46" t="s">
        <v>110</v>
      </c>
      <c r="B151" s="44" t="s">
        <v>112</v>
      </c>
      <c r="C151" s="44"/>
      <c r="D151" s="84"/>
      <c r="E151" s="72">
        <f>E152</f>
        <v>502.3</v>
      </c>
      <c r="F151" s="120"/>
      <c r="G151" s="214" t="e">
        <f>#REF!</f>
        <v>#REF!</v>
      </c>
      <c r="H151" s="120" t="e">
        <f t="shared" si="3"/>
        <v>#REF!</v>
      </c>
      <c r="I151" s="120"/>
    </row>
    <row r="152" spans="1:11" ht="143.25" customHeight="1" x14ac:dyDescent="0.3">
      <c r="A152" s="26" t="s">
        <v>172</v>
      </c>
      <c r="B152" s="44" t="s">
        <v>112</v>
      </c>
      <c r="C152" s="28" t="s">
        <v>173</v>
      </c>
      <c r="D152" s="84"/>
      <c r="E152" s="119">
        <f>E153</f>
        <v>502.3</v>
      </c>
      <c r="F152" s="120"/>
      <c r="G152" s="214" t="e">
        <f>#REF!</f>
        <v>#REF!</v>
      </c>
      <c r="H152" s="120" t="e">
        <f t="shared" si="3"/>
        <v>#REF!</v>
      </c>
    </row>
    <row r="153" spans="1:11" ht="18.75" x14ac:dyDescent="0.3">
      <c r="A153" s="166" t="s">
        <v>114</v>
      </c>
      <c r="B153" s="53" t="s">
        <v>112</v>
      </c>
      <c r="C153" s="9" t="s">
        <v>173</v>
      </c>
      <c r="D153" s="55">
        <v>300</v>
      </c>
      <c r="E153" s="56">
        <f>E154</f>
        <v>502.3</v>
      </c>
      <c r="F153" s="120"/>
      <c r="G153" s="214" t="e">
        <f>#REF!</f>
        <v>#REF!</v>
      </c>
      <c r="H153" s="120" t="e">
        <f t="shared" si="3"/>
        <v>#REF!</v>
      </c>
    </row>
    <row r="154" spans="1:11" ht="18.75" x14ac:dyDescent="0.3">
      <c r="A154" s="66" t="s">
        <v>115</v>
      </c>
      <c r="B154" s="53" t="s">
        <v>112</v>
      </c>
      <c r="C154" s="9" t="s">
        <v>173</v>
      </c>
      <c r="D154" s="55">
        <v>310</v>
      </c>
      <c r="E154" s="58">
        <f>498.3+4</f>
        <v>502.3</v>
      </c>
      <c r="F154" s="120"/>
      <c r="G154" s="214" t="e">
        <f>#REF!</f>
        <v>#REF!</v>
      </c>
      <c r="H154" s="120" t="e">
        <f t="shared" si="3"/>
        <v>#REF!</v>
      </c>
      <c r="I154" s="116">
        <v>498.3</v>
      </c>
    </row>
    <row r="155" spans="1:11" ht="18.75" x14ac:dyDescent="0.3">
      <c r="A155" s="5" t="s">
        <v>171</v>
      </c>
      <c r="B155" s="44" t="s">
        <v>170</v>
      </c>
      <c r="C155" s="44"/>
      <c r="D155" s="146"/>
      <c r="E155" s="72">
        <f>E156</f>
        <v>2128.5</v>
      </c>
      <c r="F155" s="120"/>
      <c r="G155" s="214" t="e">
        <f>#REF!</f>
        <v>#REF!</v>
      </c>
      <c r="H155" s="120" t="e">
        <f t="shared" si="3"/>
        <v>#REF!</v>
      </c>
      <c r="K155" s="120">
        <f>E152+E156</f>
        <v>2630.8</v>
      </c>
    </row>
    <row r="156" spans="1:11" ht="234.75" customHeight="1" x14ac:dyDescent="0.3">
      <c r="A156" s="26" t="s">
        <v>111</v>
      </c>
      <c r="B156" s="44" t="s">
        <v>170</v>
      </c>
      <c r="C156" s="44" t="s">
        <v>113</v>
      </c>
      <c r="D156" s="84"/>
      <c r="E156" s="119">
        <f>E157</f>
        <v>2128.5</v>
      </c>
      <c r="F156" s="120"/>
      <c r="G156" s="214" t="e">
        <f>#REF!</f>
        <v>#REF!</v>
      </c>
      <c r="H156" s="120" t="e">
        <f t="shared" si="3"/>
        <v>#REF!</v>
      </c>
    </row>
    <row r="157" spans="1:11" ht="18.75" x14ac:dyDescent="0.3">
      <c r="A157" s="166" t="s">
        <v>114</v>
      </c>
      <c r="B157" s="53" t="s">
        <v>170</v>
      </c>
      <c r="C157" s="53" t="s">
        <v>113</v>
      </c>
      <c r="D157" s="55">
        <v>300</v>
      </c>
      <c r="E157" s="56">
        <f>E158</f>
        <v>2128.5</v>
      </c>
      <c r="F157" s="120"/>
      <c r="G157" s="214" t="e">
        <f>#REF!</f>
        <v>#REF!</v>
      </c>
      <c r="H157" s="120" t="e">
        <f t="shared" si="3"/>
        <v>#REF!</v>
      </c>
    </row>
    <row r="158" spans="1:11" ht="18.75" x14ac:dyDescent="0.3">
      <c r="A158" s="66" t="s">
        <v>115</v>
      </c>
      <c r="B158" s="53" t="s">
        <v>170</v>
      </c>
      <c r="C158" s="53" t="s">
        <v>113</v>
      </c>
      <c r="D158" s="55">
        <v>310</v>
      </c>
      <c r="E158" s="58">
        <v>2128.5</v>
      </c>
      <c r="F158" s="120"/>
      <c r="G158" s="214" t="e">
        <f>#REF!</f>
        <v>#REF!</v>
      </c>
      <c r="H158" s="120" t="e">
        <f t="shared" si="3"/>
        <v>#REF!</v>
      </c>
    </row>
    <row r="159" spans="1:11" ht="18.75" x14ac:dyDescent="0.3">
      <c r="A159" s="157" t="s">
        <v>116</v>
      </c>
      <c r="B159" s="51" t="s">
        <v>118</v>
      </c>
      <c r="C159" s="51"/>
      <c r="D159" s="84"/>
      <c r="E159" s="72">
        <f>E160+E164</f>
        <v>14306.4</v>
      </c>
      <c r="F159" s="120"/>
      <c r="G159" s="214" t="e">
        <f>#REF!</f>
        <v>#REF!</v>
      </c>
      <c r="H159" s="120" t="e">
        <f t="shared" si="3"/>
        <v>#REF!</v>
      </c>
    </row>
    <row r="160" spans="1:11" ht="57" customHeight="1" x14ac:dyDescent="0.3">
      <c r="A160" s="40" t="s">
        <v>117</v>
      </c>
      <c r="B160" s="51" t="s">
        <v>118</v>
      </c>
      <c r="C160" s="51" t="s">
        <v>119</v>
      </c>
      <c r="D160" s="84"/>
      <c r="E160" s="85">
        <f>E161</f>
        <v>8785.9</v>
      </c>
      <c r="F160" s="120"/>
      <c r="G160" s="214" t="e">
        <f>#REF!</f>
        <v>#REF!</v>
      </c>
      <c r="H160" s="120" t="e">
        <f t="shared" si="3"/>
        <v>#REF!</v>
      </c>
    </row>
    <row r="161" spans="1:8" ht="18.75" x14ac:dyDescent="0.3">
      <c r="A161" s="169" t="s">
        <v>114</v>
      </c>
      <c r="B161" s="54" t="s">
        <v>118</v>
      </c>
      <c r="C161" s="54" t="s">
        <v>119</v>
      </c>
      <c r="D161" s="147">
        <v>300</v>
      </c>
      <c r="E161" s="168">
        <f>E162</f>
        <v>8785.9</v>
      </c>
      <c r="F161" s="120"/>
      <c r="G161" s="214" t="e">
        <f>#REF!</f>
        <v>#REF!</v>
      </c>
      <c r="H161" s="120" t="e">
        <f t="shared" si="3"/>
        <v>#REF!</v>
      </c>
    </row>
    <row r="162" spans="1:8" ht="19.5" customHeight="1" x14ac:dyDescent="0.3">
      <c r="A162" s="80" t="s">
        <v>115</v>
      </c>
      <c r="B162" s="54" t="s">
        <v>118</v>
      </c>
      <c r="C162" s="54" t="s">
        <v>119</v>
      </c>
      <c r="D162" s="147">
        <v>310</v>
      </c>
      <c r="E162" s="168">
        <v>8785.9</v>
      </c>
      <c r="F162" s="120"/>
      <c r="G162" s="214" t="e">
        <f>#REF!</f>
        <v>#REF!</v>
      </c>
      <c r="H162" s="120" t="e">
        <f t="shared" si="3"/>
        <v>#REF!</v>
      </c>
    </row>
    <row r="163" spans="1:8" ht="67.5" customHeight="1" x14ac:dyDescent="0.3">
      <c r="A163" s="215" t="s">
        <v>120</v>
      </c>
      <c r="B163" s="51" t="s">
        <v>118</v>
      </c>
      <c r="C163" s="51" t="s">
        <v>121</v>
      </c>
      <c r="D163" s="221"/>
      <c r="E163" s="211">
        <f>E164</f>
        <v>5520.5</v>
      </c>
      <c r="F163" s="120"/>
      <c r="G163" s="214" t="e">
        <f>#REF!</f>
        <v>#REF!</v>
      </c>
      <c r="H163" s="120" t="e">
        <f t="shared" si="3"/>
        <v>#REF!</v>
      </c>
    </row>
    <row r="164" spans="1:8" ht="18.75" x14ac:dyDescent="0.3">
      <c r="A164" s="166" t="s">
        <v>114</v>
      </c>
      <c r="B164" s="54" t="s">
        <v>118</v>
      </c>
      <c r="C164" s="54" t="s">
        <v>121</v>
      </c>
      <c r="D164" s="147">
        <v>300</v>
      </c>
      <c r="E164" s="154">
        <f>E165</f>
        <v>5520.5</v>
      </c>
      <c r="F164" s="120"/>
      <c r="G164" s="214" t="e">
        <f>#REF!</f>
        <v>#REF!</v>
      </c>
      <c r="H164" s="120" t="e">
        <f t="shared" si="3"/>
        <v>#REF!</v>
      </c>
    </row>
    <row r="165" spans="1:8" ht="36" customHeight="1" x14ac:dyDescent="0.3">
      <c r="A165" s="80" t="s">
        <v>155</v>
      </c>
      <c r="B165" s="54" t="s">
        <v>118</v>
      </c>
      <c r="C165" s="54" t="s">
        <v>121</v>
      </c>
      <c r="D165" s="147">
        <v>320</v>
      </c>
      <c r="E165" s="154">
        <v>5520.5</v>
      </c>
      <c r="F165" s="120"/>
      <c r="G165" s="214" t="e">
        <f>#REF!</f>
        <v>#REF!</v>
      </c>
      <c r="H165" s="120" t="e">
        <f t="shared" si="3"/>
        <v>#REF!</v>
      </c>
    </row>
    <row r="166" spans="1:8" ht="18.75" x14ac:dyDescent="0.3">
      <c r="A166" s="157" t="s">
        <v>123</v>
      </c>
      <c r="B166" s="51" t="s">
        <v>156</v>
      </c>
      <c r="C166" s="54"/>
      <c r="D166" s="84"/>
      <c r="E166" s="85">
        <f>E167</f>
        <v>12303</v>
      </c>
      <c r="F166" s="120"/>
      <c r="G166" s="214" t="e">
        <f>#REF!</f>
        <v>#REF!</v>
      </c>
      <c r="H166" s="120" t="e">
        <f t="shared" si="3"/>
        <v>#REF!</v>
      </c>
    </row>
    <row r="167" spans="1:8" ht="18.75" x14ac:dyDescent="0.3">
      <c r="A167" s="170" t="s">
        <v>157</v>
      </c>
      <c r="B167" s="51" t="s">
        <v>125</v>
      </c>
      <c r="C167" s="54"/>
      <c r="D167" s="84"/>
      <c r="E167" s="85">
        <f>E168</f>
        <v>12303</v>
      </c>
      <c r="F167" s="120"/>
      <c r="G167" s="214" t="e">
        <f>#REF!</f>
        <v>#REF!</v>
      </c>
      <c r="H167" s="120" t="e">
        <f t="shared" si="3"/>
        <v>#REF!</v>
      </c>
    </row>
    <row r="168" spans="1:8" ht="37.5" x14ac:dyDescent="0.3">
      <c r="A168" s="49" t="s">
        <v>85</v>
      </c>
      <c r="B168" s="51" t="s">
        <v>125</v>
      </c>
      <c r="C168" s="51"/>
      <c r="D168" s="84"/>
      <c r="E168" s="85">
        <f>E169+E172</f>
        <v>12303</v>
      </c>
      <c r="F168" s="120"/>
      <c r="G168" s="214" t="e">
        <f>#REF!</f>
        <v>#REF!</v>
      </c>
      <c r="H168" s="120" t="e">
        <f t="shared" si="3"/>
        <v>#REF!</v>
      </c>
    </row>
    <row r="169" spans="1:8" ht="54" customHeight="1" x14ac:dyDescent="0.3">
      <c r="A169" s="14" t="s">
        <v>126</v>
      </c>
      <c r="B169" s="44" t="s">
        <v>125</v>
      </c>
      <c r="C169" s="44" t="s">
        <v>127</v>
      </c>
      <c r="D169" s="146"/>
      <c r="E169" s="85">
        <f>E170</f>
        <v>549</v>
      </c>
      <c r="F169" s="120"/>
      <c r="G169" s="214" t="e">
        <f>#REF!</f>
        <v>#REF!</v>
      </c>
      <c r="H169" s="120" t="e">
        <f t="shared" si="3"/>
        <v>#REF!</v>
      </c>
    </row>
    <row r="170" spans="1:8" ht="37.5" x14ac:dyDescent="0.3">
      <c r="A170" s="13" t="s">
        <v>26</v>
      </c>
      <c r="B170" s="53" t="s">
        <v>125</v>
      </c>
      <c r="C170" s="53" t="s">
        <v>127</v>
      </c>
      <c r="D170" s="55">
        <v>200</v>
      </c>
      <c r="E170" s="168">
        <f>E171</f>
        <v>549</v>
      </c>
      <c r="F170" s="120"/>
      <c r="G170" s="214" t="e">
        <f>#REF!</f>
        <v>#REF!</v>
      </c>
      <c r="H170" s="120" t="e">
        <f t="shared" si="3"/>
        <v>#REF!</v>
      </c>
    </row>
    <row r="171" spans="1:8" ht="37.5" x14ac:dyDescent="0.3">
      <c r="A171" s="13" t="s">
        <v>27</v>
      </c>
      <c r="B171" s="53" t="s">
        <v>125</v>
      </c>
      <c r="C171" s="53" t="s">
        <v>127</v>
      </c>
      <c r="D171" s="55">
        <v>240</v>
      </c>
      <c r="E171" s="168">
        <v>549</v>
      </c>
      <c r="F171" s="120"/>
      <c r="G171" s="214" t="e">
        <f>#REF!</f>
        <v>#REF!</v>
      </c>
      <c r="H171" s="120" t="e">
        <f t="shared" si="3"/>
        <v>#REF!</v>
      </c>
    </row>
    <row r="172" spans="1:8" ht="37.5" x14ac:dyDescent="0.3">
      <c r="A172" s="26" t="s">
        <v>128</v>
      </c>
      <c r="B172" s="44" t="s">
        <v>125</v>
      </c>
      <c r="C172" s="44" t="s">
        <v>129</v>
      </c>
      <c r="D172" s="146"/>
      <c r="E172" s="85">
        <f>E173+E175+E177</f>
        <v>11754</v>
      </c>
      <c r="F172" s="120"/>
      <c r="G172" s="214" t="e">
        <f>#REF!</f>
        <v>#REF!</v>
      </c>
      <c r="H172" s="120" t="e">
        <f t="shared" si="3"/>
        <v>#REF!</v>
      </c>
    </row>
    <row r="173" spans="1:8" ht="75" x14ac:dyDescent="0.3">
      <c r="A173" s="77" t="s">
        <v>16</v>
      </c>
      <c r="B173" s="53" t="s">
        <v>125</v>
      </c>
      <c r="C173" s="53" t="s">
        <v>129</v>
      </c>
      <c r="D173" s="55">
        <v>100</v>
      </c>
      <c r="E173" s="168">
        <f>E174</f>
        <v>9632.5</v>
      </c>
      <c r="F173" s="120"/>
      <c r="G173" s="214" t="e">
        <f>#REF!</f>
        <v>#REF!</v>
      </c>
      <c r="H173" s="120" t="e">
        <f t="shared" si="3"/>
        <v>#REF!</v>
      </c>
    </row>
    <row r="174" spans="1:8" ht="18.75" x14ac:dyDescent="0.3">
      <c r="A174" s="66" t="s">
        <v>65</v>
      </c>
      <c r="B174" s="53" t="s">
        <v>125</v>
      </c>
      <c r="C174" s="53" t="s">
        <v>129</v>
      </c>
      <c r="D174" s="55">
        <v>110</v>
      </c>
      <c r="E174" s="168">
        <v>9632.5</v>
      </c>
      <c r="F174" s="120"/>
      <c r="G174" s="214" t="e">
        <f>#REF!</f>
        <v>#REF!</v>
      </c>
      <c r="H174" s="120" t="e">
        <f t="shared" si="3"/>
        <v>#REF!</v>
      </c>
    </row>
    <row r="175" spans="1:8" ht="37.5" x14ac:dyDescent="0.3">
      <c r="A175" s="13" t="s">
        <v>26</v>
      </c>
      <c r="B175" s="53" t="s">
        <v>125</v>
      </c>
      <c r="C175" s="53" t="s">
        <v>129</v>
      </c>
      <c r="D175" s="55">
        <v>200</v>
      </c>
      <c r="E175" s="168">
        <f>E176</f>
        <v>2119.5</v>
      </c>
      <c r="F175" s="120"/>
      <c r="G175" s="214" t="e">
        <f>#REF!</f>
        <v>#REF!</v>
      </c>
      <c r="H175" s="120" t="e">
        <f t="shared" si="3"/>
        <v>#REF!</v>
      </c>
    </row>
    <row r="176" spans="1:8" ht="37.5" x14ac:dyDescent="0.3">
      <c r="A176" s="13" t="s">
        <v>27</v>
      </c>
      <c r="B176" s="53" t="s">
        <v>125</v>
      </c>
      <c r="C176" s="53" t="s">
        <v>129</v>
      </c>
      <c r="D176" s="55">
        <v>240</v>
      </c>
      <c r="E176" s="168">
        <f>2119.5</f>
        <v>2119.5</v>
      </c>
      <c r="F176" s="120"/>
      <c r="G176" s="214" t="e">
        <f>#REF!</f>
        <v>#REF!</v>
      </c>
      <c r="H176" s="120" t="e">
        <f t="shared" si="3"/>
        <v>#REF!</v>
      </c>
    </row>
    <row r="177" spans="1:8" ht="18.75" x14ac:dyDescent="0.3">
      <c r="A177" s="66" t="s">
        <v>28</v>
      </c>
      <c r="B177" s="53" t="s">
        <v>125</v>
      </c>
      <c r="C177" s="53" t="s">
        <v>129</v>
      </c>
      <c r="D177" s="55">
        <v>800</v>
      </c>
      <c r="E177" s="168">
        <f>E178</f>
        <v>2</v>
      </c>
      <c r="F177" s="120"/>
      <c r="G177" s="214" t="e">
        <f>#REF!</f>
        <v>#REF!</v>
      </c>
      <c r="H177" s="120" t="e">
        <f t="shared" si="3"/>
        <v>#REF!</v>
      </c>
    </row>
    <row r="178" spans="1:8" ht="18.75" x14ac:dyDescent="0.3">
      <c r="A178" s="66" t="s">
        <v>29</v>
      </c>
      <c r="B178" s="53" t="s">
        <v>125</v>
      </c>
      <c r="C178" s="53" t="s">
        <v>129</v>
      </c>
      <c r="D178" s="55">
        <v>850</v>
      </c>
      <c r="E178" s="168">
        <v>2</v>
      </c>
      <c r="F178" s="120"/>
      <c r="G178" s="214" t="e">
        <f>#REF!</f>
        <v>#REF!</v>
      </c>
      <c r="H178" s="120" t="e">
        <f t="shared" si="3"/>
        <v>#REF!</v>
      </c>
    </row>
    <row r="179" spans="1:8" ht="21.75" customHeight="1" x14ac:dyDescent="0.3">
      <c r="A179" s="157" t="s">
        <v>130</v>
      </c>
      <c r="B179" s="51" t="s">
        <v>158</v>
      </c>
      <c r="C179" s="171"/>
      <c r="D179" s="84"/>
      <c r="E179" s="85">
        <f>E180+E184</f>
        <v>5239</v>
      </c>
      <c r="F179" s="120"/>
      <c r="G179" s="214" t="e">
        <f>#REF!</f>
        <v>#REF!</v>
      </c>
      <c r="H179" s="120" t="e">
        <f t="shared" ref="H179:H199" si="4">E179-G179</f>
        <v>#REF!</v>
      </c>
    </row>
    <row r="180" spans="1:8" ht="18.75" x14ac:dyDescent="0.3">
      <c r="A180" s="46" t="s">
        <v>159</v>
      </c>
      <c r="B180" s="51" t="s">
        <v>134</v>
      </c>
      <c r="C180" s="171"/>
      <c r="D180" s="84"/>
      <c r="E180" s="85">
        <f>E181</f>
        <v>2137.6</v>
      </c>
      <c r="F180" s="120"/>
      <c r="G180" s="214" t="e">
        <f>#REF!</f>
        <v>#REF!</v>
      </c>
      <c r="H180" s="120" t="e">
        <f t="shared" si="4"/>
        <v>#REF!</v>
      </c>
    </row>
    <row r="181" spans="1:8" ht="84" customHeight="1" x14ac:dyDescent="0.3">
      <c r="A181" s="26" t="s">
        <v>133</v>
      </c>
      <c r="B181" s="51" t="s">
        <v>134</v>
      </c>
      <c r="C181" s="51" t="s">
        <v>135</v>
      </c>
      <c r="D181" s="84"/>
      <c r="E181" s="85">
        <f>E182</f>
        <v>2137.6</v>
      </c>
      <c r="F181" s="120"/>
      <c r="G181" s="214" t="e">
        <f>#REF!</f>
        <v>#REF!</v>
      </c>
      <c r="H181" s="120" t="e">
        <f t="shared" si="4"/>
        <v>#REF!</v>
      </c>
    </row>
    <row r="182" spans="1:8" ht="37.5" x14ac:dyDescent="0.3">
      <c r="A182" s="13" t="s">
        <v>26</v>
      </c>
      <c r="B182" s="54" t="s">
        <v>134</v>
      </c>
      <c r="C182" s="54" t="s">
        <v>135</v>
      </c>
      <c r="D182" s="55">
        <v>200</v>
      </c>
      <c r="E182" s="168">
        <f>E183</f>
        <v>2137.6</v>
      </c>
      <c r="F182" s="120"/>
      <c r="G182" s="214" t="e">
        <f>#REF!</f>
        <v>#REF!</v>
      </c>
      <c r="H182" s="120" t="e">
        <f t="shared" si="4"/>
        <v>#REF!</v>
      </c>
    </row>
    <row r="183" spans="1:8" ht="37.5" x14ac:dyDescent="0.3">
      <c r="A183" s="13" t="s">
        <v>27</v>
      </c>
      <c r="B183" s="54" t="s">
        <v>134</v>
      </c>
      <c r="C183" s="54" t="s">
        <v>135</v>
      </c>
      <c r="D183" s="55">
        <v>240</v>
      </c>
      <c r="E183" s="168">
        <v>2137.6</v>
      </c>
      <c r="F183" s="120"/>
      <c r="G183" s="214" t="e">
        <f>#REF!</f>
        <v>#REF!</v>
      </c>
      <c r="H183" s="120" t="e">
        <f t="shared" si="4"/>
        <v>#REF!</v>
      </c>
    </row>
    <row r="184" spans="1:8" ht="18.75" x14ac:dyDescent="0.3">
      <c r="A184" s="172" t="s">
        <v>136</v>
      </c>
      <c r="B184" s="51" t="s">
        <v>138</v>
      </c>
      <c r="C184" s="51"/>
      <c r="D184" s="84"/>
      <c r="E184" s="85">
        <f>E185</f>
        <v>3101.4</v>
      </c>
      <c r="F184" s="120"/>
      <c r="G184" s="214" t="e">
        <f>#REF!</f>
        <v>#REF!</v>
      </c>
      <c r="H184" s="120" t="e">
        <f t="shared" si="4"/>
        <v>#REF!</v>
      </c>
    </row>
    <row r="185" spans="1:8" ht="56.25" x14ac:dyDescent="0.3">
      <c r="A185" s="49" t="s">
        <v>137</v>
      </c>
      <c r="B185" s="51" t="s">
        <v>138</v>
      </c>
      <c r="C185" s="44" t="s">
        <v>139</v>
      </c>
      <c r="D185" s="84"/>
      <c r="E185" s="85">
        <f>E186</f>
        <v>3101.4</v>
      </c>
      <c r="F185" s="120"/>
      <c r="G185" s="214" t="e">
        <f>#REF!</f>
        <v>#REF!</v>
      </c>
      <c r="H185" s="120" t="e">
        <f t="shared" si="4"/>
        <v>#REF!</v>
      </c>
    </row>
    <row r="186" spans="1:8" ht="37.5" x14ac:dyDescent="0.3">
      <c r="A186" s="13" t="s">
        <v>140</v>
      </c>
      <c r="B186" s="54" t="s">
        <v>138</v>
      </c>
      <c r="C186" s="53" t="s">
        <v>139</v>
      </c>
      <c r="D186" s="167"/>
      <c r="E186" s="168">
        <f>E187+E189+E191</f>
        <v>3101.4</v>
      </c>
      <c r="F186" s="120"/>
      <c r="G186" s="214" t="e">
        <f>#REF!</f>
        <v>#REF!</v>
      </c>
      <c r="H186" s="120" t="e">
        <f t="shared" si="4"/>
        <v>#REF!</v>
      </c>
    </row>
    <row r="187" spans="1:8" ht="75" x14ac:dyDescent="0.3">
      <c r="A187" s="13" t="s">
        <v>16</v>
      </c>
      <c r="B187" s="54" t="s">
        <v>138</v>
      </c>
      <c r="C187" s="53" t="s">
        <v>139</v>
      </c>
      <c r="D187" s="55">
        <v>100</v>
      </c>
      <c r="E187" s="168">
        <f>E188</f>
        <v>3050.5</v>
      </c>
      <c r="F187" s="120"/>
      <c r="G187" s="214" t="e">
        <f>#REF!</f>
        <v>#REF!</v>
      </c>
      <c r="H187" s="120" t="e">
        <f t="shared" si="4"/>
        <v>#REF!</v>
      </c>
    </row>
    <row r="188" spans="1:8" ht="18.75" x14ac:dyDescent="0.3">
      <c r="A188" s="66" t="s">
        <v>65</v>
      </c>
      <c r="B188" s="54" t="s">
        <v>138</v>
      </c>
      <c r="C188" s="53" t="s">
        <v>139</v>
      </c>
      <c r="D188" s="55">
        <v>110</v>
      </c>
      <c r="E188" s="168">
        <v>3050.5</v>
      </c>
      <c r="F188" s="120"/>
      <c r="G188" s="214" t="e">
        <f>#REF!</f>
        <v>#REF!</v>
      </c>
      <c r="H188" s="120" t="e">
        <f t="shared" si="4"/>
        <v>#REF!</v>
      </c>
    </row>
    <row r="189" spans="1:8" ht="37.5" x14ac:dyDescent="0.3">
      <c r="A189" s="13" t="s">
        <v>26</v>
      </c>
      <c r="B189" s="54" t="s">
        <v>138</v>
      </c>
      <c r="C189" s="53" t="s">
        <v>139</v>
      </c>
      <c r="D189" s="55">
        <v>200</v>
      </c>
      <c r="E189" s="168">
        <f>E190</f>
        <v>48.9</v>
      </c>
      <c r="F189" s="120"/>
      <c r="G189" s="214" t="e">
        <f>#REF!</f>
        <v>#REF!</v>
      </c>
      <c r="H189" s="120" t="e">
        <f t="shared" si="4"/>
        <v>#REF!</v>
      </c>
    </row>
    <row r="190" spans="1:8" ht="37.5" x14ac:dyDescent="0.3">
      <c r="A190" s="13" t="s">
        <v>27</v>
      </c>
      <c r="B190" s="54" t="s">
        <v>138</v>
      </c>
      <c r="C190" s="53" t="s">
        <v>139</v>
      </c>
      <c r="D190" s="55">
        <v>240</v>
      </c>
      <c r="E190" s="168">
        <v>48.9</v>
      </c>
      <c r="F190" s="120"/>
      <c r="G190" s="214" t="e">
        <f>#REF!</f>
        <v>#REF!</v>
      </c>
      <c r="H190" s="120" t="e">
        <f t="shared" si="4"/>
        <v>#REF!</v>
      </c>
    </row>
    <row r="191" spans="1:8" ht="18.75" x14ac:dyDescent="0.3">
      <c r="A191" s="66" t="s">
        <v>28</v>
      </c>
      <c r="B191" s="54" t="s">
        <v>138</v>
      </c>
      <c r="C191" s="53" t="s">
        <v>139</v>
      </c>
      <c r="D191" s="55">
        <v>800</v>
      </c>
      <c r="E191" s="168">
        <f>E192</f>
        <v>2</v>
      </c>
      <c r="F191" s="120"/>
      <c r="G191" s="214" t="e">
        <f>#REF!</f>
        <v>#REF!</v>
      </c>
      <c r="H191" s="120" t="e">
        <f t="shared" si="4"/>
        <v>#REF!</v>
      </c>
    </row>
    <row r="192" spans="1:8" ht="18.75" x14ac:dyDescent="0.3">
      <c r="A192" s="66" t="s">
        <v>29</v>
      </c>
      <c r="B192" s="54" t="s">
        <v>138</v>
      </c>
      <c r="C192" s="53" t="s">
        <v>139</v>
      </c>
      <c r="D192" s="55">
        <v>850</v>
      </c>
      <c r="E192" s="168">
        <v>2</v>
      </c>
      <c r="F192" s="120"/>
      <c r="G192" s="214" t="e">
        <f>#REF!</f>
        <v>#REF!</v>
      </c>
      <c r="H192" s="120" t="e">
        <f t="shared" si="4"/>
        <v>#REF!</v>
      </c>
    </row>
    <row r="193" spans="1:13" ht="101.25" x14ac:dyDescent="0.3">
      <c r="A193" s="238" t="s">
        <v>206</v>
      </c>
      <c r="B193" s="71"/>
      <c r="C193" s="71"/>
      <c r="D193" s="151"/>
      <c r="E193" s="232">
        <f>E194</f>
        <v>6000</v>
      </c>
      <c r="F193" s="120"/>
      <c r="G193" s="214"/>
      <c r="H193" s="120"/>
    </row>
    <row r="194" spans="1:13" ht="18.75" x14ac:dyDescent="0.3">
      <c r="A194" s="46" t="s">
        <v>9</v>
      </c>
      <c r="B194" s="51" t="s">
        <v>142</v>
      </c>
      <c r="C194" s="44"/>
      <c r="D194" s="146"/>
      <c r="E194" s="85">
        <f>E195</f>
        <v>6000</v>
      </c>
      <c r="F194" s="120"/>
      <c r="G194" s="214"/>
      <c r="H194" s="120"/>
    </row>
    <row r="195" spans="1:13" ht="18.75" x14ac:dyDescent="0.3">
      <c r="A195" s="46" t="s">
        <v>196</v>
      </c>
      <c r="B195" s="51" t="s">
        <v>195</v>
      </c>
      <c r="C195" s="44"/>
      <c r="D195" s="146"/>
      <c r="E195" s="85">
        <f>E196</f>
        <v>6000</v>
      </c>
      <c r="F195" s="120"/>
      <c r="G195" s="214"/>
      <c r="H195" s="120"/>
    </row>
    <row r="196" spans="1:13" ht="37.5" x14ac:dyDescent="0.3">
      <c r="A196" s="26" t="s">
        <v>197</v>
      </c>
      <c r="B196" s="51" t="s">
        <v>195</v>
      </c>
      <c r="C196" s="44"/>
      <c r="D196" s="146"/>
      <c r="E196" s="85">
        <f>E197</f>
        <v>6000</v>
      </c>
      <c r="F196" s="120"/>
      <c r="G196" s="214"/>
      <c r="H196" s="120"/>
    </row>
    <row r="197" spans="1:13" ht="37.5" x14ac:dyDescent="0.3">
      <c r="A197" s="13" t="s">
        <v>26</v>
      </c>
      <c r="B197" s="54" t="s">
        <v>195</v>
      </c>
      <c r="C197" s="53" t="s">
        <v>198</v>
      </c>
      <c r="D197" s="55">
        <v>200</v>
      </c>
      <c r="E197" s="168">
        <f>E198</f>
        <v>6000</v>
      </c>
      <c r="F197" s="120"/>
      <c r="G197" s="214"/>
      <c r="H197" s="120"/>
    </row>
    <row r="198" spans="1:13" ht="37.5" x14ac:dyDescent="0.3">
      <c r="A198" s="13" t="s">
        <v>27</v>
      </c>
      <c r="B198" s="54" t="s">
        <v>195</v>
      </c>
      <c r="C198" s="53" t="s">
        <v>198</v>
      </c>
      <c r="D198" s="55">
        <v>240</v>
      </c>
      <c r="E198" s="168">
        <v>6000</v>
      </c>
      <c r="F198" s="120"/>
      <c r="G198" s="214"/>
      <c r="H198" s="120"/>
    </row>
    <row r="199" spans="1:13" ht="18.75" x14ac:dyDescent="0.3">
      <c r="A199" s="173" t="s">
        <v>141</v>
      </c>
      <c r="B199" s="87"/>
      <c r="C199" s="87"/>
      <c r="D199" s="88"/>
      <c r="E199" s="89">
        <f>E12+E33+E193</f>
        <v>107092.70000000001</v>
      </c>
      <c r="F199" s="120">
        <f>96065-E199</f>
        <v>-11027.700000000012</v>
      </c>
      <c r="G199" s="214" t="e">
        <f>#REF!</f>
        <v>#REF!</v>
      </c>
      <c r="H199" s="120" t="e">
        <f t="shared" si="4"/>
        <v>#REF!</v>
      </c>
      <c r="L199" s="89">
        <f>'Прилож 2 функц '!E200</f>
        <v>107092.7</v>
      </c>
    </row>
    <row r="200" spans="1:13" ht="20.25" x14ac:dyDescent="0.2">
      <c r="A200" s="174"/>
      <c r="B200" s="175"/>
      <c r="C200" s="177"/>
      <c r="D200" s="181"/>
      <c r="E200" s="283"/>
      <c r="F200" s="190"/>
      <c r="G200" s="190"/>
      <c r="H200" s="190"/>
      <c r="I200" s="284"/>
      <c r="J200" s="190"/>
      <c r="K200" s="190"/>
      <c r="L200" s="284">
        <f>E199-L199</f>
        <v>0</v>
      </c>
      <c r="M200" s="190"/>
    </row>
    <row r="201" spans="1:13" ht="18.75" x14ac:dyDescent="0.3">
      <c r="A201" s="176"/>
      <c r="B201" s="177"/>
      <c r="C201" s="178"/>
      <c r="D201" s="179"/>
      <c r="E201" s="285"/>
      <c r="F201" s="190"/>
      <c r="G201" s="190"/>
      <c r="H201" s="190"/>
      <c r="I201" s="190"/>
      <c r="J201" s="190"/>
      <c r="K201" s="190"/>
      <c r="L201" s="284"/>
      <c r="M201" s="190"/>
    </row>
    <row r="202" spans="1:13" x14ac:dyDescent="0.2">
      <c r="A202" s="180"/>
      <c r="B202" s="181"/>
      <c r="C202" s="181"/>
      <c r="D202" s="180"/>
    </row>
    <row r="203" spans="1:13" x14ac:dyDescent="0.2">
      <c r="A203" s="180"/>
      <c r="B203" s="181"/>
      <c r="C203" s="181"/>
      <c r="D203" s="180"/>
      <c r="E203" s="120"/>
    </row>
    <row r="204" spans="1:13" x14ac:dyDescent="0.2">
      <c r="A204" s="180"/>
      <c r="B204" s="181"/>
      <c r="C204" s="181"/>
      <c r="D204" s="180"/>
    </row>
    <row r="205" spans="1:13" x14ac:dyDescent="0.2">
      <c r="A205" s="182"/>
      <c r="B205" s="181"/>
      <c r="C205" s="181"/>
      <c r="D205" s="180"/>
    </row>
    <row r="206" spans="1:13" x14ac:dyDescent="0.2">
      <c r="A206" s="182"/>
      <c r="B206" s="181"/>
      <c r="C206" s="181"/>
      <c r="D206" s="180"/>
    </row>
    <row r="207" spans="1:13" x14ac:dyDescent="0.2">
      <c r="A207" s="180"/>
      <c r="B207" s="181"/>
      <c r="C207" s="181"/>
      <c r="D207" s="180"/>
    </row>
    <row r="208" spans="1:13" x14ac:dyDescent="0.2">
      <c r="A208" s="180"/>
      <c r="B208" s="181"/>
      <c r="C208" s="181"/>
      <c r="D208" s="180"/>
    </row>
    <row r="209" spans="1:4" x14ac:dyDescent="0.2">
      <c r="A209" s="176"/>
      <c r="B209" s="183"/>
      <c r="C209" s="184"/>
      <c r="D209" s="179"/>
    </row>
    <row r="210" spans="1:4" x14ac:dyDescent="0.2">
      <c r="A210" s="180"/>
      <c r="B210" s="185"/>
      <c r="C210" s="181"/>
      <c r="D210" s="180"/>
    </row>
    <row r="211" spans="1:4" x14ac:dyDescent="0.2">
      <c r="A211" s="179"/>
      <c r="B211" s="186"/>
      <c r="C211" s="186"/>
      <c r="D211" s="179"/>
    </row>
    <row r="212" spans="1:4" x14ac:dyDescent="0.2">
      <c r="A212" s="180"/>
      <c r="B212" s="187"/>
      <c r="C212" s="187"/>
      <c r="D212" s="180"/>
    </row>
    <row r="213" spans="1:4" x14ac:dyDescent="0.2">
      <c r="A213" s="180"/>
      <c r="B213" s="187"/>
      <c r="C213" s="187"/>
      <c r="D213" s="180"/>
    </row>
    <row r="214" spans="1:4" x14ac:dyDescent="0.2">
      <c r="A214" s="180"/>
      <c r="B214" s="187"/>
      <c r="C214" s="187"/>
      <c r="D214" s="180"/>
    </row>
    <row r="215" spans="1:4" x14ac:dyDescent="0.2">
      <c r="A215" s="180"/>
      <c r="B215" s="187"/>
      <c r="C215" s="187"/>
      <c r="D215" s="180"/>
    </row>
    <row r="216" spans="1:4" x14ac:dyDescent="0.2">
      <c r="A216" s="180"/>
      <c r="B216" s="187"/>
      <c r="C216" s="187"/>
      <c r="D216" s="180"/>
    </row>
    <row r="217" spans="1:4" x14ac:dyDescent="0.2">
      <c r="A217" s="180"/>
      <c r="B217" s="187"/>
      <c r="C217" s="187"/>
      <c r="D217" s="180"/>
    </row>
    <row r="218" spans="1:4" x14ac:dyDescent="0.2">
      <c r="A218" s="180"/>
      <c r="B218" s="187"/>
      <c r="C218" s="187"/>
      <c r="D218" s="180"/>
    </row>
    <row r="219" spans="1:4" x14ac:dyDescent="0.2">
      <c r="A219" s="180"/>
      <c r="B219" s="187"/>
      <c r="C219" s="187"/>
      <c r="D219" s="180"/>
    </row>
    <row r="220" spans="1:4" x14ac:dyDescent="0.2">
      <c r="A220" s="180"/>
      <c r="B220" s="187"/>
      <c r="C220" s="187"/>
      <c r="D220" s="180"/>
    </row>
    <row r="221" spans="1:4" x14ac:dyDescent="0.2">
      <c r="A221" s="180"/>
      <c r="B221" s="187"/>
      <c r="C221" s="187"/>
      <c r="D221" s="180"/>
    </row>
    <row r="222" spans="1:4" x14ac:dyDescent="0.2">
      <c r="A222" s="180"/>
      <c r="B222" s="187"/>
      <c r="C222" s="187"/>
      <c r="D222" s="180"/>
    </row>
    <row r="223" spans="1:4" x14ac:dyDescent="0.2">
      <c r="A223" s="180"/>
      <c r="B223" s="187"/>
      <c r="C223" s="187"/>
      <c r="D223" s="180"/>
    </row>
    <row r="224" spans="1:4" x14ac:dyDescent="0.2">
      <c r="A224" s="176"/>
      <c r="B224" s="183"/>
      <c r="C224" s="184"/>
      <c r="D224" s="179"/>
    </row>
    <row r="225" spans="1:4" x14ac:dyDescent="0.2">
      <c r="A225" s="180"/>
      <c r="B225" s="185"/>
      <c r="C225" s="181"/>
      <c r="D225" s="180"/>
    </row>
    <row r="226" spans="1:4" x14ac:dyDescent="0.2">
      <c r="A226" s="180"/>
      <c r="B226" s="185"/>
      <c r="C226" s="181"/>
      <c r="D226" s="180"/>
    </row>
    <row r="227" spans="1:4" x14ac:dyDescent="0.2">
      <c r="A227" s="180"/>
      <c r="B227" s="185"/>
      <c r="C227" s="181"/>
      <c r="D227" s="180"/>
    </row>
    <row r="228" spans="1:4" x14ac:dyDescent="0.2">
      <c r="A228" s="180"/>
      <c r="B228" s="185"/>
      <c r="C228" s="181"/>
      <c r="D228" s="180"/>
    </row>
    <row r="229" spans="1:4" x14ac:dyDescent="0.2">
      <c r="A229" s="176"/>
      <c r="B229" s="183"/>
      <c r="C229" s="179"/>
      <c r="D229" s="179"/>
    </row>
    <row r="230" spans="1:4" x14ac:dyDescent="0.2">
      <c r="A230" s="179"/>
      <c r="B230" s="183"/>
      <c r="C230" s="179"/>
      <c r="D230" s="179"/>
    </row>
    <row r="231" spans="1:4" x14ac:dyDescent="0.2">
      <c r="A231" s="180"/>
      <c r="B231" s="185"/>
      <c r="C231" s="180"/>
      <c r="D231" s="180"/>
    </row>
    <row r="232" spans="1:4" x14ac:dyDescent="0.2">
      <c r="A232" s="188"/>
      <c r="B232" s="185"/>
      <c r="C232" s="181"/>
      <c r="D232" s="180"/>
    </row>
    <row r="233" spans="1:4" x14ac:dyDescent="0.2">
      <c r="A233" s="180"/>
      <c r="B233" s="185"/>
      <c r="C233" s="181"/>
      <c r="D233" s="180"/>
    </row>
    <row r="234" spans="1:4" x14ac:dyDescent="0.2">
      <c r="A234" s="180"/>
      <c r="B234" s="185"/>
      <c r="C234" s="181"/>
      <c r="D234" s="180"/>
    </row>
    <row r="235" spans="1:4" x14ac:dyDescent="0.2">
      <c r="A235" s="180"/>
      <c r="B235" s="185"/>
      <c r="C235" s="181"/>
      <c r="D235" s="180"/>
    </row>
    <row r="236" spans="1:4" x14ac:dyDescent="0.2">
      <c r="A236" s="179"/>
      <c r="B236" s="183"/>
      <c r="C236" s="184"/>
      <c r="D236" s="179"/>
    </row>
    <row r="237" spans="1:4" x14ac:dyDescent="0.2">
      <c r="A237" s="180"/>
      <c r="B237" s="185"/>
      <c r="C237" s="187"/>
      <c r="D237" s="180"/>
    </row>
    <row r="238" spans="1:4" x14ac:dyDescent="0.2">
      <c r="A238" s="180"/>
      <c r="B238" s="185"/>
      <c r="C238" s="187"/>
      <c r="D238" s="180"/>
    </row>
    <row r="239" spans="1:4" x14ac:dyDescent="0.2">
      <c r="A239" s="180"/>
      <c r="B239" s="185"/>
      <c r="C239" s="187"/>
      <c r="D239" s="180"/>
    </row>
    <row r="240" spans="1:4" x14ac:dyDescent="0.2">
      <c r="A240" s="180"/>
      <c r="B240" s="185"/>
      <c r="C240" s="187"/>
      <c r="D240" s="180"/>
    </row>
    <row r="241" spans="1:4" x14ac:dyDescent="0.2">
      <c r="A241" s="180"/>
      <c r="B241" s="185"/>
      <c r="C241" s="187"/>
      <c r="D241" s="180"/>
    </row>
    <row r="242" spans="1:4" x14ac:dyDescent="0.2">
      <c r="A242" s="180"/>
      <c r="B242" s="185"/>
      <c r="C242" s="187"/>
      <c r="D242" s="180"/>
    </row>
    <row r="243" spans="1:4" x14ac:dyDescent="0.2">
      <c r="A243" s="180"/>
      <c r="B243" s="185"/>
      <c r="C243" s="187"/>
      <c r="D243" s="180"/>
    </row>
    <row r="244" spans="1:4" x14ac:dyDescent="0.2">
      <c r="A244" s="180"/>
      <c r="B244" s="185"/>
      <c r="C244" s="187"/>
      <c r="D244" s="180"/>
    </row>
    <row r="245" spans="1:4" x14ac:dyDescent="0.2">
      <c r="A245" s="179"/>
      <c r="B245" s="185"/>
      <c r="C245" s="187"/>
      <c r="D245" s="189"/>
    </row>
    <row r="246" spans="1:4" x14ac:dyDescent="0.2">
      <c r="A246" s="190"/>
      <c r="B246" s="190"/>
      <c r="C246" s="190"/>
      <c r="D246" s="190"/>
    </row>
    <row r="247" spans="1:4" x14ac:dyDescent="0.2">
      <c r="A247" s="190"/>
      <c r="B247" s="190"/>
      <c r="C247" s="190"/>
      <c r="D247" s="190"/>
    </row>
    <row r="248" spans="1:4" x14ac:dyDescent="0.2">
      <c r="A248" s="190"/>
      <c r="B248" s="190"/>
      <c r="C248" s="190"/>
      <c r="D248" s="190"/>
    </row>
    <row r="249" spans="1:4" x14ac:dyDescent="0.2">
      <c r="A249" s="190"/>
      <c r="B249" s="190"/>
      <c r="C249" s="190"/>
      <c r="D249" s="190"/>
    </row>
    <row r="250" spans="1:4" x14ac:dyDescent="0.2">
      <c r="A250" s="190"/>
      <c r="B250" s="190"/>
      <c r="C250" s="190"/>
      <c r="D250" s="190"/>
    </row>
    <row r="251" spans="1:4" x14ac:dyDescent="0.2">
      <c r="A251" s="190"/>
      <c r="B251" s="190"/>
      <c r="C251" s="190"/>
      <c r="D251" s="190"/>
    </row>
    <row r="252" spans="1:4" x14ac:dyDescent="0.2">
      <c r="A252" s="190"/>
      <c r="B252" s="190"/>
      <c r="C252" s="190"/>
      <c r="D252" s="190"/>
    </row>
    <row r="253" spans="1:4" x14ac:dyDescent="0.2">
      <c r="A253" s="190"/>
      <c r="B253" s="190"/>
      <c r="C253" s="190"/>
      <c r="D253" s="190"/>
    </row>
    <row r="254" spans="1:4" x14ac:dyDescent="0.2">
      <c r="A254" s="190"/>
      <c r="B254" s="190"/>
      <c r="C254" s="190"/>
      <c r="D254" s="190"/>
    </row>
    <row r="255" spans="1:4" x14ac:dyDescent="0.2">
      <c r="A255" s="190"/>
      <c r="B255" s="190"/>
      <c r="C255" s="190"/>
      <c r="D255" s="190"/>
    </row>
    <row r="256" spans="1:4" x14ac:dyDescent="0.2">
      <c r="A256" s="190"/>
      <c r="B256" s="190"/>
      <c r="C256" s="190"/>
      <c r="D256" s="190"/>
    </row>
    <row r="257" spans="1:4" x14ac:dyDescent="0.2">
      <c r="A257" s="190"/>
      <c r="B257" s="190"/>
      <c r="C257" s="190"/>
      <c r="D257" s="190"/>
    </row>
    <row r="258" spans="1:4" x14ac:dyDescent="0.2">
      <c r="A258" s="190"/>
      <c r="B258" s="190"/>
      <c r="C258" s="190"/>
      <c r="D258" s="190"/>
    </row>
    <row r="259" spans="1:4" x14ac:dyDescent="0.2">
      <c r="A259" s="190"/>
      <c r="B259" s="190"/>
      <c r="C259" s="190"/>
      <c r="D259" s="190"/>
    </row>
    <row r="260" spans="1:4" x14ac:dyDescent="0.2">
      <c r="A260" s="190"/>
      <c r="B260" s="190"/>
      <c r="C260" s="190"/>
      <c r="D260" s="190"/>
    </row>
    <row r="261" spans="1:4" x14ac:dyDescent="0.2">
      <c r="A261" s="190"/>
      <c r="B261" s="190"/>
      <c r="C261" s="190"/>
      <c r="D261" s="190"/>
    </row>
    <row r="262" spans="1:4" x14ac:dyDescent="0.2">
      <c r="A262" s="190"/>
      <c r="B262" s="190"/>
      <c r="C262" s="190"/>
      <c r="D262" s="190"/>
    </row>
    <row r="263" spans="1:4" x14ac:dyDescent="0.2">
      <c r="A263" s="190"/>
      <c r="B263" s="190"/>
      <c r="C263" s="190"/>
      <c r="D263" s="190"/>
    </row>
    <row r="264" spans="1:4" x14ac:dyDescent="0.2">
      <c r="A264" s="190"/>
      <c r="B264" s="190"/>
      <c r="C264" s="190"/>
      <c r="D264" s="190"/>
    </row>
    <row r="265" spans="1:4" x14ac:dyDescent="0.2">
      <c r="A265" s="190"/>
      <c r="B265" s="190"/>
      <c r="C265" s="190"/>
      <c r="D265" s="190"/>
    </row>
    <row r="266" spans="1:4" x14ac:dyDescent="0.2">
      <c r="A266" s="190"/>
      <c r="B266" s="190"/>
      <c r="C266" s="190"/>
      <c r="D266" s="190"/>
    </row>
    <row r="267" spans="1:4" x14ac:dyDescent="0.2">
      <c r="A267" s="190"/>
      <c r="B267" s="190"/>
      <c r="C267" s="190"/>
      <c r="D267" s="190"/>
    </row>
    <row r="268" spans="1:4" x14ac:dyDescent="0.2">
      <c r="A268" s="190"/>
      <c r="B268" s="190"/>
      <c r="C268" s="190"/>
      <c r="D268" s="190"/>
    </row>
    <row r="269" spans="1:4" x14ac:dyDescent="0.2">
      <c r="A269" s="190"/>
      <c r="B269" s="190"/>
      <c r="C269" s="190"/>
      <c r="D269" s="190"/>
    </row>
    <row r="270" spans="1:4" x14ac:dyDescent="0.2">
      <c r="A270" s="190"/>
      <c r="B270" s="190"/>
      <c r="C270" s="190"/>
      <c r="D270" s="190"/>
    </row>
    <row r="271" spans="1:4" x14ac:dyDescent="0.2">
      <c r="A271" s="190"/>
      <c r="B271" s="190"/>
      <c r="C271" s="190"/>
      <c r="D271" s="190"/>
    </row>
    <row r="272" spans="1:4" x14ac:dyDescent="0.2">
      <c r="A272" s="190"/>
      <c r="B272" s="190"/>
      <c r="C272" s="190"/>
      <c r="D272" s="190"/>
    </row>
    <row r="273" spans="1:4" x14ac:dyDescent="0.2">
      <c r="A273" s="190"/>
      <c r="B273" s="190"/>
      <c r="C273" s="190"/>
      <c r="D273" s="190"/>
    </row>
    <row r="274" spans="1:4" x14ac:dyDescent="0.2">
      <c r="A274" s="190"/>
      <c r="B274" s="190"/>
      <c r="C274" s="190"/>
      <c r="D274" s="190"/>
    </row>
    <row r="275" spans="1:4" x14ac:dyDescent="0.2">
      <c r="A275" s="190"/>
      <c r="B275" s="190"/>
      <c r="C275" s="190"/>
      <c r="D275" s="190"/>
    </row>
    <row r="276" spans="1:4" x14ac:dyDescent="0.2">
      <c r="A276" s="190"/>
      <c r="B276" s="190"/>
      <c r="C276" s="190"/>
      <c r="D276" s="190"/>
    </row>
    <row r="277" spans="1:4" x14ac:dyDescent="0.2">
      <c r="A277" s="190"/>
      <c r="B277" s="190"/>
      <c r="C277" s="190"/>
      <c r="D277" s="190"/>
    </row>
    <row r="278" spans="1:4" x14ac:dyDescent="0.2">
      <c r="A278" s="190"/>
      <c r="B278" s="190"/>
      <c r="C278" s="190"/>
      <c r="D278" s="190"/>
    </row>
    <row r="279" spans="1:4" x14ac:dyDescent="0.2">
      <c r="A279" s="190"/>
      <c r="B279" s="190"/>
      <c r="C279" s="190"/>
      <c r="D279" s="190"/>
    </row>
    <row r="280" spans="1:4" x14ac:dyDescent="0.2">
      <c r="A280" s="190"/>
      <c r="B280" s="190"/>
      <c r="C280" s="190"/>
      <c r="D280" s="190"/>
    </row>
    <row r="281" spans="1:4" x14ac:dyDescent="0.2">
      <c r="A281" s="190"/>
      <c r="B281" s="190"/>
      <c r="C281" s="190"/>
      <c r="D281" s="190"/>
    </row>
    <row r="282" spans="1:4" x14ac:dyDescent="0.2">
      <c r="A282" s="190"/>
      <c r="B282" s="190"/>
      <c r="C282" s="190"/>
      <c r="D282" s="190"/>
    </row>
    <row r="283" spans="1:4" x14ac:dyDescent="0.2">
      <c r="A283" s="190"/>
      <c r="B283" s="190"/>
      <c r="C283" s="190"/>
      <c r="D283" s="190"/>
    </row>
    <row r="284" spans="1:4" x14ac:dyDescent="0.2">
      <c r="A284" s="190"/>
      <c r="B284" s="190"/>
      <c r="C284" s="190"/>
      <c r="D284" s="190"/>
    </row>
    <row r="285" spans="1:4" x14ac:dyDescent="0.2">
      <c r="A285" s="190"/>
      <c r="B285" s="190"/>
      <c r="C285" s="190"/>
      <c r="D285" s="190"/>
    </row>
    <row r="286" spans="1:4" x14ac:dyDescent="0.2">
      <c r="A286" s="190"/>
      <c r="B286" s="190"/>
      <c r="C286" s="190"/>
      <c r="D286" s="190"/>
    </row>
    <row r="287" spans="1:4" x14ac:dyDescent="0.2">
      <c r="A287" s="190"/>
      <c r="B287" s="190"/>
      <c r="C287" s="190"/>
      <c r="D287" s="190"/>
    </row>
    <row r="288" spans="1:4" x14ac:dyDescent="0.2">
      <c r="A288" s="190"/>
      <c r="B288" s="190"/>
      <c r="C288" s="190"/>
      <c r="D288" s="190"/>
    </row>
    <row r="289" spans="1:4" x14ac:dyDescent="0.2">
      <c r="A289" s="190"/>
      <c r="B289" s="190"/>
      <c r="C289" s="190"/>
      <c r="D289" s="190"/>
    </row>
    <row r="290" spans="1:4" x14ac:dyDescent="0.2">
      <c r="A290" s="190"/>
      <c r="B290" s="190"/>
      <c r="C290" s="190"/>
      <c r="D290" s="190"/>
    </row>
    <row r="291" spans="1:4" x14ac:dyDescent="0.2">
      <c r="A291" s="190"/>
      <c r="B291" s="190"/>
      <c r="C291" s="190"/>
      <c r="D291" s="190"/>
    </row>
    <row r="292" spans="1:4" x14ac:dyDescent="0.2">
      <c r="A292" s="190"/>
      <c r="B292" s="190"/>
      <c r="C292" s="190"/>
      <c r="D292" s="190"/>
    </row>
    <row r="293" spans="1:4" x14ac:dyDescent="0.2">
      <c r="A293" s="190"/>
      <c r="B293" s="190"/>
      <c r="C293" s="190"/>
      <c r="D293" s="190"/>
    </row>
    <row r="294" spans="1:4" x14ac:dyDescent="0.2">
      <c r="A294" s="190"/>
      <c r="B294" s="190"/>
      <c r="C294" s="190"/>
      <c r="D294" s="190"/>
    </row>
    <row r="295" spans="1:4" x14ac:dyDescent="0.2">
      <c r="A295" s="190"/>
      <c r="B295" s="190"/>
      <c r="C295" s="190"/>
      <c r="D295" s="190"/>
    </row>
    <row r="296" spans="1:4" x14ac:dyDescent="0.2">
      <c r="A296" s="190"/>
      <c r="B296" s="190"/>
      <c r="C296" s="190"/>
      <c r="D296" s="190"/>
    </row>
    <row r="297" spans="1:4" x14ac:dyDescent="0.2">
      <c r="A297" s="190"/>
      <c r="B297" s="190"/>
      <c r="C297" s="190"/>
      <c r="D297" s="190"/>
    </row>
  </sheetData>
  <mergeCells count="9">
    <mergeCell ref="A9:F9"/>
    <mergeCell ref="A10:E10"/>
    <mergeCell ref="A5:E5"/>
    <mergeCell ref="A6:E6"/>
    <mergeCell ref="A1:E1"/>
    <mergeCell ref="A7:E7"/>
    <mergeCell ref="A8:E8"/>
    <mergeCell ref="A2:E2"/>
    <mergeCell ref="A3:E3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8" manualBreakCount="8">
    <brk id="28" max="4" man="1"/>
    <brk id="49" max="4" man="1"/>
    <brk id="74" max="4" man="1"/>
    <brk id="97" max="4" man="1"/>
    <brk id="112" max="4" man="1"/>
    <brk id="135" max="4" man="1"/>
    <brk id="155" max="4" man="1"/>
    <brk id="181" max="4" man="1"/>
  </rowBreaks>
  <ignoredErrors>
    <ignoredError sqref="B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58"/>
  <sheetViews>
    <sheetView view="pageBreakPreview" zoomScale="90" zoomScaleNormal="100" zoomScaleSheetLayoutView="90" zoomScalePageLayoutView="140" workbookViewId="0">
      <selection activeCell="A7" sqref="A7"/>
    </sheetView>
  </sheetViews>
  <sheetFormatPr defaultRowHeight="12.75" x14ac:dyDescent="0.2"/>
  <cols>
    <col min="1" max="1" width="80.42578125" style="2" customWidth="1"/>
    <col min="2" max="2" width="14.42578125" style="2" customWidth="1"/>
    <col min="3" max="3" width="16.28515625" style="2" customWidth="1"/>
    <col min="4" max="4" width="15.42578125" style="2" customWidth="1"/>
    <col min="5" max="5" width="13" style="2" hidden="1" customWidth="1"/>
    <col min="6" max="6" width="0" style="2" hidden="1" customWidth="1"/>
    <col min="7" max="7" width="12.140625" style="2" hidden="1" customWidth="1"/>
    <col min="8" max="8" width="0" style="2" hidden="1" customWidth="1"/>
    <col min="9" max="9" width="13.140625" style="2" hidden="1" customWidth="1"/>
    <col min="10" max="11" width="0" style="2" hidden="1" customWidth="1"/>
    <col min="12" max="16384" width="9.140625" style="2"/>
  </cols>
  <sheetData>
    <row r="1" spans="1:12" ht="15" x14ac:dyDescent="0.2">
      <c r="A1" s="319" t="s">
        <v>261</v>
      </c>
      <c r="B1" s="319"/>
      <c r="C1" s="319"/>
      <c r="D1" s="319"/>
      <c r="E1" s="319"/>
    </row>
    <row r="2" spans="1:12" ht="18.75" x14ac:dyDescent="0.3">
      <c r="A2" s="300"/>
      <c r="B2" s="300"/>
      <c r="C2" s="300"/>
      <c r="D2" s="300"/>
      <c r="E2" s="298"/>
    </row>
    <row r="3" spans="1:12" ht="18.75" x14ac:dyDescent="0.3">
      <c r="A3" s="330" t="s">
        <v>262</v>
      </c>
      <c r="B3" s="330"/>
      <c r="C3" s="330"/>
      <c r="D3" s="330"/>
      <c r="E3" s="298"/>
    </row>
    <row r="4" spans="1:12" ht="18.75" x14ac:dyDescent="0.3">
      <c r="A4" s="311" t="s">
        <v>199</v>
      </c>
      <c r="B4" s="311"/>
      <c r="C4" s="311"/>
      <c r="D4" s="311"/>
    </row>
    <row r="5" spans="1:12" ht="42" customHeight="1" x14ac:dyDescent="0.3">
      <c r="A5" s="331" t="s">
        <v>265</v>
      </c>
      <c r="B5" s="331"/>
      <c r="C5" s="331"/>
      <c r="D5" s="331"/>
    </row>
    <row r="6" spans="1:12" ht="18.75" x14ac:dyDescent="0.3">
      <c r="A6" s="312" t="s">
        <v>2</v>
      </c>
      <c r="B6" s="312"/>
      <c r="C6" s="312"/>
      <c r="D6" s="312"/>
    </row>
    <row r="7" spans="1:12" ht="18.75" x14ac:dyDescent="0.3">
      <c r="A7" s="191"/>
      <c r="B7" s="191"/>
      <c r="C7" s="191"/>
      <c r="D7" s="191"/>
    </row>
    <row r="8" spans="1:12" ht="18.75" x14ac:dyDescent="0.3">
      <c r="A8" s="192" t="s">
        <v>160</v>
      </c>
      <c r="B8" s="191"/>
      <c r="C8" s="191"/>
      <c r="D8" s="191"/>
    </row>
    <row r="9" spans="1:12" ht="33" customHeight="1" x14ac:dyDescent="0.3">
      <c r="A9" s="322" t="s">
        <v>202</v>
      </c>
      <c r="B9" s="322"/>
      <c r="C9" s="322"/>
      <c r="D9" s="322"/>
    </row>
    <row r="10" spans="1:12" ht="18.75" x14ac:dyDescent="0.3">
      <c r="A10" s="191"/>
      <c r="B10" s="191"/>
      <c r="C10" s="191"/>
      <c r="D10" s="191"/>
    </row>
    <row r="11" spans="1:12" ht="18.75" x14ac:dyDescent="0.3">
      <c r="A11" s="323"/>
      <c r="B11" s="323"/>
      <c r="C11" s="323"/>
      <c r="D11" s="191"/>
    </row>
    <row r="12" spans="1:12" x14ac:dyDescent="0.2">
      <c r="A12" s="324" t="s">
        <v>5</v>
      </c>
      <c r="B12" s="326" t="s">
        <v>161</v>
      </c>
      <c r="C12" s="326" t="s">
        <v>162</v>
      </c>
      <c r="D12" s="328" t="s">
        <v>8</v>
      </c>
    </row>
    <row r="13" spans="1:12" ht="34.5" customHeight="1" x14ac:dyDescent="0.2">
      <c r="A13" s="325"/>
      <c r="B13" s="327"/>
      <c r="C13" s="327"/>
      <c r="D13" s="329"/>
    </row>
    <row r="14" spans="1:12" ht="18.75" x14ac:dyDescent="0.3">
      <c r="A14" s="25" t="s">
        <v>9</v>
      </c>
      <c r="B14" s="193" t="s">
        <v>10</v>
      </c>
      <c r="C14" s="194" t="s">
        <v>169</v>
      </c>
      <c r="D14" s="41">
        <f>D15+D16+D17+D19+D20+D18</f>
        <v>27234.399999999998</v>
      </c>
      <c r="E14" s="6" t="e">
        <f>#REF!+#REF!</f>
        <v>#REF!</v>
      </c>
      <c r="F14" s="6" t="e">
        <f>D14-E14</f>
        <v>#REF!</v>
      </c>
      <c r="H14" s="6" t="s">
        <v>187</v>
      </c>
      <c r="I14" s="6">
        <f>D15+D16</f>
        <v>5973.1</v>
      </c>
      <c r="J14" s="6"/>
      <c r="K14" s="2">
        <f>'Прилож 2 функц '!E17</f>
        <v>27234.399999999998</v>
      </c>
      <c r="L14" s="6"/>
    </row>
    <row r="15" spans="1:12" ht="37.5" x14ac:dyDescent="0.3">
      <c r="A15" s="81" t="s">
        <v>11</v>
      </c>
      <c r="B15" s="195" t="s">
        <v>10</v>
      </c>
      <c r="C15" s="18" t="s">
        <v>12</v>
      </c>
      <c r="D15" s="11">
        <v>1380.6</v>
      </c>
      <c r="G15" s="2">
        <f>'Прилож 2 функц '!E18</f>
        <v>1380.6</v>
      </c>
      <c r="H15" s="6">
        <f>D15-G15</f>
        <v>0</v>
      </c>
      <c r="I15" s="2" t="e">
        <f>#REF!</f>
        <v>#REF!</v>
      </c>
      <c r="J15" s="2" t="e">
        <f>G15-I15</f>
        <v>#REF!</v>
      </c>
    </row>
    <row r="16" spans="1:12" ht="56.25" customHeight="1" x14ac:dyDescent="0.3">
      <c r="A16" s="12" t="s">
        <v>20</v>
      </c>
      <c r="B16" s="18" t="s">
        <v>10</v>
      </c>
      <c r="C16" s="18" t="s">
        <v>19</v>
      </c>
      <c r="D16" s="11">
        <v>4592.5</v>
      </c>
      <c r="G16" s="2">
        <f>'Прилож №3 ведомств.'!E18</f>
        <v>4592.5</v>
      </c>
      <c r="H16" s="6">
        <f t="shared" ref="H16:H42" si="0">D16-G16</f>
        <v>0</v>
      </c>
      <c r="I16" s="2" t="e">
        <f>#REF!</f>
        <v>#REF!</v>
      </c>
      <c r="J16" s="2" t="e">
        <f t="shared" ref="J16:J42" si="1">G16-I16</f>
        <v>#REF!</v>
      </c>
    </row>
    <row r="17" spans="1:19" ht="56.25" x14ac:dyDescent="0.3">
      <c r="A17" s="13" t="s">
        <v>30</v>
      </c>
      <c r="B17" s="18" t="s">
        <v>10</v>
      </c>
      <c r="C17" s="196" t="s">
        <v>31</v>
      </c>
      <c r="D17" s="197">
        <v>14327.5</v>
      </c>
      <c r="E17" s="6"/>
      <c r="G17" s="2">
        <f>'Прилож №3 ведомств.'!E35</f>
        <v>14327.499999999998</v>
      </c>
      <c r="H17" s="6">
        <f t="shared" si="0"/>
        <v>0</v>
      </c>
      <c r="I17" s="2" t="e">
        <f>#REF!</f>
        <v>#REF!</v>
      </c>
      <c r="J17" s="2" t="e">
        <f t="shared" si="1"/>
        <v>#REF!</v>
      </c>
    </row>
    <row r="18" spans="1:19" ht="18.75" x14ac:dyDescent="0.3">
      <c r="A18" s="66" t="s">
        <v>196</v>
      </c>
      <c r="B18" s="18" t="s">
        <v>10</v>
      </c>
      <c r="C18" s="196" t="s">
        <v>80</v>
      </c>
      <c r="D18" s="197">
        <v>6000</v>
      </c>
      <c r="E18" s="6"/>
      <c r="H18" s="6"/>
    </row>
    <row r="19" spans="1:19" ht="18.75" x14ac:dyDescent="0.3">
      <c r="A19" s="25" t="s">
        <v>41</v>
      </c>
      <c r="B19" s="9" t="s">
        <v>10</v>
      </c>
      <c r="C19" s="9" t="s">
        <v>42</v>
      </c>
      <c r="D19" s="11">
        <v>30</v>
      </c>
      <c r="G19" s="2">
        <f>'Прилож №3 ведомств.'!E53</f>
        <v>30</v>
      </c>
      <c r="H19" s="6">
        <f t="shared" si="0"/>
        <v>0</v>
      </c>
      <c r="I19" s="2">
        <v>30</v>
      </c>
      <c r="J19" s="2">
        <f t="shared" si="1"/>
        <v>0</v>
      </c>
    </row>
    <row r="20" spans="1:19" ht="18.75" x14ac:dyDescent="0.3">
      <c r="A20" s="25" t="s">
        <v>47</v>
      </c>
      <c r="B20" s="9" t="s">
        <v>10</v>
      </c>
      <c r="C20" s="9" t="s">
        <v>48</v>
      </c>
      <c r="D20" s="11">
        <f>503.8+400</f>
        <v>903.8</v>
      </c>
      <c r="G20" s="2">
        <f>'Прилож №3 ведомств.'!E29+'Прилож №3 ведомств.'!E57</f>
        <v>903.8</v>
      </c>
      <c r="H20" s="6">
        <f t="shared" si="0"/>
        <v>0</v>
      </c>
      <c r="I20" s="2" t="e">
        <f>#REF!+#REF!</f>
        <v>#REF!</v>
      </c>
      <c r="J20" s="2" t="e">
        <f t="shared" si="1"/>
        <v>#REF!</v>
      </c>
    </row>
    <row r="21" spans="1:19" ht="37.5" x14ac:dyDescent="0.3">
      <c r="A21" s="20" t="s">
        <v>53</v>
      </c>
      <c r="B21" s="70" t="s">
        <v>19</v>
      </c>
      <c r="C21" s="9" t="s">
        <v>169</v>
      </c>
      <c r="D21" s="11">
        <f>D22</f>
        <v>350</v>
      </c>
      <c r="G21" s="2">
        <f>'Прилож №3 ведомств.'!E72</f>
        <v>350</v>
      </c>
      <c r="H21" s="6">
        <f t="shared" si="0"/>
        <v>0</v>
      </c>
      <c r="I21" s="2" t="e">
        <f>#REF!</f>
        <v>#REF!</v>
      </c>
      <c r="J21" s="2" t="e">
        <f t="shared" si="1"/>
        <v>#REF!</v>
      </c>
    </row>
    <row r="22" spans="1:19" ht="45.75" customHeight="1" x14ac:dyDescent="0.3">
      <c r="A22" s="13" t="s">
        <v>233</v>
      </c>
      <c r="B22" s="70" t="s">
        <v>19</v>
      </c>
      <c r="C22" s="9" t="s">
        <v>109</v>
      </c>
      <c r="D22" s="11">
        <v>350</v>
      </c>
      <c r="G22" s="2">
        <f>'Прилож №3 ведомств.'!E73</f>
        <v>350</v>
      </c>
      <c r="H22" s="6">
        <f t="shared" si="0"/>
        <v>0</v>
      </c>
      <c r="I22" s="2">
        <v>150</v>
      </c>
      <c r="J22" s="2">
        <f t="shared" si="1"/>
        <v>200</v>
      </c>
    </row>
    <row r="23" spans="1:19" ht="18.75" x14ac:dyDescent="0.3">
      <c r="A23" s="66" t="s">
        <v>59</v>
      </c>
      <c r="B23" s="53" t="s">
        <v>31</v>
      </c>
      <c r="C23" s="53" t="s">
        <v>169</v>
      </c>
      <c r="D23" s="155">
        <f>D24</f>
        <v>718</v>
      </c>
      <c r="G23" s="2">
        <f>'Прилож №3 ведомств.'!E77</f>
        <v>718</v>
      </c>
      <c r="H23" s="6">
        <f t="shared" si="0"/>
        <v>0</v>
      </c>
      <c r="I23" s="2" t="e">
        <f>I24</f>
        <v>#REF!</v>
      </c>
      <c r="J23" s="2" t="e">
        <f t="shared" si="1"/>
        <v>#REF!</v>
      </c>
      <c r="S23" s="2" t="s">
        <v>54</v>
      </c>
    </row>
    <row r="24" spans="1:19" ht="18.75" x14ac:dyDescent="0.3">
      <c r="A24" s="66" t="s">
        <v>60</v>
      </c>
      <c r="B24" s="53" t="s">
        <v>31</v>
      </c>
      <c r="C24" s="53" t="s">
        <v>10</v>
      </c>
      <c r="D24" s="155">
        <v>718</v>
      </c>
      <c r="G24" s="2">
        <f>'Прилож №3 ведомств.'!E78</f>
        <v>718</v>
      </c>
      <c r="H24" s="6">
        <f t="shared" si="0"/>
        <v>0</v>
      </c>
      <c r="I24" s="2" t="e">
        <f>#REF!</f>
        <v>#REF!</v>
      </c>
      <c r="J24" s="2" t="e">
        <f t="shared" si="1"/>
        <v>#REF!</v>
      </c>
    </row>
    <row r="25" spans="1:19" ht="18.75" x14ac:dyDescent="0.3">
      <c r="A25" s="25" t="s">
        <v>66</v>
      </c>
      <c r="B25" s="9" t="s">
        <v>67</v>
      </c>
      <c r="C25" s="9" t="s">
        <v>169</v>
      </c>
      <c r="D25" s="45">
        <f>D26</f>
        <v>38413.5</v>
      </c>
      <c r="E25" s="6"/>
      <c r="G25" s="2">
        <f>'Прилож №3 ведомств.'!E85</f>
        <v>38413.5</v>
      </c>
      <c r="H25" s="6">
        <f t="shared" si="0"/>
        <v>0</v>
      </c>
      <c r="I25" s="2" t="e">
        <f>#REF!</f>
        <v>#REF!</v>
      </c>
      <c r="J25" s="2" t="e">
        <f t="shared" si="1"/>
        <v>#REF!</v>
      </c>
    </row>
    <row r="26" spans="1:19" ht="18.75" x14ac:dyDescent="0.3">
      <c r="A26" s="198" t="s">
        <v>68</v>
      </c>
      <c r="B26" s="24" t="s">
        <v>67</v>
      </c>
      <c r="C26" s="24" t="s">
        <v>19</v>
      </c>
      <c r="D26" s="62">
        <f>'Прилож №3 ведомств.'!E85</f>
        <v>38413.5</v>
      </c>
      <c r="E26" s="6" t="e">
        <f>#REF!</f>
        <v>#REF!</v>
      </c>
      <c r="F26" s="6" t="e">
        <f>D26-E26</f>
        <v>#REF!</v>
      </c>
      <c r="G26" s="2">
        <f>'Прилож №3 ведомств.'!E86</f>
        <v>38413.5</v>
      </c>
      <c r="H26" s="6">
        <f t="shared" si="0"/>
        <v>0</v>
      </c>
      <c r="I26" s="2" t="e">
        <f>#REF!</f>
        <v>#REF!</v>
      </c>
      <c r="J26" s="2" t="e">
        <f t="shared" si="1"/>
        <v>#REF!</v>
      </c>
    </row>
    <row r="27" spans="1:19" ht="18.75" x14ac:dyDescent="0.3">
      <c r="A27" s="25" t="s">
        <v>79</v>
      </c>
      <c r="B27" s="9" t="s">
        <v>80</v>
      </c>
      <c r="C27" s="9" t="s">
        <v>169</v>
      </c>
      <c r="D27" s="45">
        <f>D28+D29</f>
        <v>891.8</v>
      </c>
      <c r="G27" s="2">
        <f>'Прилож №3 ведомств.'!E110</f>
        <v>891.8</v>
      </c>
      <c r="H27" s="6">
        <f t="shared" si="0"/>
        <v>0</v>
      </c>
      <c r="I27" s="2" t="e">
        <f>#REF!</f>
        <v>#REF!</v>
      </c>
      <c r="J27" s="2" t="e">
        <f t="shared" si="1"/>
        <v>#REF!</v>
      </c>
    </row>
    <row r="28" spans="1:19" ht="37.5" x14ac:dyDescent="0.3">
      <c r="A28" s="13" t="s">
        <v>81</v>
      </c>
      <c r="B28" s="9" t="s">
        <v>80</v>
      </c>
      <c r="C28" s="9" t="s">
        <v>67</v>
      </c>
      <c r="D28" s="45">
        <f>127.8-4</f>
        <v>123.8</v>
      </c>
      <c r="G28" s="2">
        <f>'Прилож №3 ведомств.'!E111</f>
        <v>123.8</v>
      </c>
      <c r="H28" s="6">
        <f t="shared" si="0"/>
        <v>0</v>
      </c>
      <c r="I28" s="2">
        <v>127.8</v>
      </c>
      <c r="J28" s="2">
        <f t="shared" si="1"/>
        <v>-4</v>
      </c>
    </row>
    <row r="29" spans="1:19" ht="18.75" x14ac:dyDescent="0.3">
      <c r="A29" s="25" t="s">
        <v>88</v>
      </c>
      <c r="B29" s="9" t="s">
        <v>80</v>
      </c>
      <c r="C29" s="9" t="s">
        <v>55</v>
      </c>
      <c r="D29" s="45">
        <f>1168-400</f>
        <v>768</v>
      </c>
      <c r="G29" s="2">
        <f>'Прилож №3 ведомств.'!E115</f>
        <v>768</v>
      </c>
      <c r="H29" s="6">
        <f t="shared" si="0"/>
        <v>0</v>
      </c>
      <c r="I29" s="2" t="e">
        <f>#REF!</f>
        <v>#REF!</v>
      </c>
      <c r="J29" s="2" t="e">
        <f t="shared" si="1"/>
        <v>#REF!</v>
      </c>
    </row>
    <row r="30" spans="1:19" ht="18.75" x14ac:dyDescent="0.3">
      <c r="A30" s="25" t="s">
        <v>102</v>
      </c>
      <c r="B30" s="9" t="s">
        <v>103</v>
      </c>
      <c r="C30" s="9" t="s">
        <v>169</v>
      </c>
      <c r="D30" s="45">
        <f>D31+D32</f>
        <v>5005.8</v>
      </c>
      <c r="G30" s="2">
        <f>'Прилож №3 ведомств.'!E139</f>
        <v>5005.8</v>
      </c>
      <c r="H30" s="6">
        <f t="shared" si="0"/>
        <v>0</v>
      </c>
      <c r="I30" s="2" t="e">
        <f>#REF!</f>
        <v>#REF!</v>
      </c>
      <c r="J30" s="2" t="e">
        <f t="shared" si="1"/>
        <v>#REF!</v>
      </c>
    </row>
    <row r="31" spans="1:19" ht="18.75" x14ac:dyDescent="0.3">
      <c r="A31" s="199" t="s">
        <v>104</v>
      </c>
      <c r="B31" s="9" t="s">
        <v>103</v>
      </c>
      <c r="C31" s="9" t="s">
        <v>10</v>
      </c>
      <c r="D31" s="45">
        <v>2687</v>
      </c>
      <c r="G31" s="2">
        <f>'Прилож №3 ведомств.'!E140</f>
        <v>2687</v>
      </c>
      <c r="H31" s="6">
        <f t="shared" si="0"/>
        <v>0</v>
      </c>
      <c r="I31" s="2" t="e">
        <f>#REF!</f>
        <v>#REF!</v>
      </c>
      <c r="J31" s="2" t="e">
        <f t="shared" si="1"/>
        <v>#REF!</v>
      </c>
    </row>
    <row r="32" spans="1:19" ht="18.75" x14ac:dyDescent="0.3">
      <c r="A32" s="25" t="s">
        <v>174</v>
      </c>
      <c r="B32" s="9" t="s">
        <v>103</v>
      </c>
      <c r="C32" s="9" t="s">
        <v>31</v>
      </c>
      <c r="D32" s="45">
        <v>2318.8000000000002</v>
      </c>
      <c r="G32" s="2">
        <f>'Прилож №3 ведомств.'!E145</f>
        <v>2318.8000000000002</v>
      </c>
      <c r="H32" s="6">
        <f t="shared" si="0"/>
        <v>0</v>
      </c>
      <c r="I32" s="2" t="e">
        <f>#REF!</f>
        <v>#REF!</v>
      </c>
      <c r="J32" s="2" t="e">
        <f t="shared" si="1"/>
        <v>#REF!</v>
      </c>
    </row>
    <row r="33" spans="1:11" ht="18.75" x14ac:dyDescent="0.3">
      <c r="A33" s="25" t="s">
        <v>108</v>
      </c>
      <c r="B33" s="9" t="s">
        <v>109</v>
      </c>
      <c r="C33" s="9" t="s">
        <v>169</v>
      </c>
      <c r="D33" s="45">
        <f>D34+D35+D36</f>
        <v>16937.2</v>
      </c>
      <c r="G33" s="2">
        <f>'Прилож №3 ведомств.'!E150</f>
        <v>16937.2</v>
      </c>
      <c r="H33" s="6">
        <f t="shared" si="0"/>
        <v>0</v>
      </c>
      <c r="I33" s="2" t="e">
        <f>#REF!</f>
        <v>#REF!</v>
      </c>
      <c r="J33" s="2" t="e">
        <f t="shared" si="1"/>
        <v>#REF!</v>
      </c>
    </row>
    <row r="34" spans="1:11" ht="18.75" x14ac:dyDescent="0.3">
      <c r="A34" s="25" t="s">
        <v>110</v>
      </c>
      <c r="B34" s="9" t="s">
        <v>109</v>
      </c>
      <c r="C34" s="9" t="s">
        <v>10</v>
      </c>
      <c r="D34" s="45">
        <f>498.3+4</f>
        <v>502.3</v>
      </c>
      <c r="F34" s="6"/>
      <c r="G34" s="2">
        <f>'Прилож №3 ведомств.'!E151</f>
        <v>502.3</v>
      </c>
      <c r="H34" s="6">
        <f t="shared" si="0"/>
        <v>0</v>
      </c>
      <c r="I34" s="2" t="e">
        <f>#REF!</f>
        <v>#REF!</v>
      </c>
      <c r="J34" s="2" t="e">
        <f t="shared" si="1"/>
        <v>#REF!</v>
      </c>
    </row>
    <row r="35" spans="1:11" ht="18.75" x14ac:dyDescent="0.3">
      <c r="A35" s="25" t="s">
        <v>171</v>
      </c>
      <c r="B35" s="9" t="s">
        <v>109</v>
      </c>
      <c r="C35" s="9" t="s">
        <v>19</v>
      </c>
      <c r="D35" s="45">
        <v>2128.5</v>
      </c>
      <c r="F35" s="6"/>
      <c r="G35" s="2">
        <f>'Прилож №3 ведомств.'!E155</f>
        <v>2128.5</v>
      </c>
      <c r="H35" s="6">
        <f t="shared" si="0"/>
        <v>0</v>
      </c>
      <c r="I35" s="2" t="e">
        <f>#REF!</f>
        <v>#REF!</v>
      </c>
      <c r="J35" s="2" t="e">
        <f t="shared" si="1"/>
        <v>#REF!</v>
      </c>
    </row>
    <row r="36" spans="1:11" ht="18.75" x14ac:dyDescent="0.3">
      <c r="A36" s="198" t="s">
        <v>116</v>
      </c>
      <c r="B36" s="24" t="s">
        <v>109</v>
      </c>
      <c r="C36" s="24" t="s">
        <v>31</v>
      </c>
      <c r="D36" s="45">
        <v>14306.4</v>
      </c>
      <c r="G36" s="2">
        <f>'Прилож №3 ведомств.'!E159</f>
        <v>14306.4</v>
      </c>
      <c r="H36" s="6">
        <f t="shared" si="0"/>
        <v>0</v>
      </c>
      <c r="I36" s="2" t="e">
        <f>#REF!</f>
        <v>#REF!</v>
      </c>
      <c r="J36" s="2" t="e">
        <f t="shared" si="1"/>
        <v>#REF!</v>
      </c>
    </row>
    <row r="37" spans="1:11" ht="18.75" x14ac:dyDescent="0.3">
      <c r="A37" s="198" t="s">
        <v>123</v>
      </c>
      <c r="B37" s="24" t="s">
        <v>42</v>
      </c>
      <c r="C37" s="200" t="s">
        <v>169</v>
      </c>
      <c r="D37" s="45">
        <f>D38</f>
        <v>12303</v>
      </c>
      <c r="F37" s="6"/>
      <c r="G37" s="2">
        <f>'Прилож №3 ведомств.'!E166</f>
        <v>12303</v>
      </c>
      <c r="H37" s="6">
        <f t="shared" si="0"/>
        <v>0</v>
      </c>
      <c r="I37" s="2" t="e">
        <f>#REF!</f>
        <v>#REF!</v>
      </c>
      <c r="J37" s="2" t="e">
        <f>G37-I37</f>
        <v>#REF!</v>
      </c>
    </row>
    <row r="38" spans="1:11" ht="18.75" x14ac:dyDescent="0.3">
      <c r="A38" s="25" t="s">
        <v>124</v>
      </c>
      <c r="B38" s="9" t="s">
        <v>42</v>
      </c>
      <c r="C38" s="201" t="s">
        <v>10</v>
      </c>
      <c r="D38" s="45">
        <v>12303</v>
      </c>
      <c r="G38" s="2">
        <f>'Прилож №3 ведомств.'!E167</f>
        <v>12303</v>
      </c>
      <c r="H38" s="6">
        <f t="shared" si="0"/>
        <v>0</v>
      </c>
      <c r="I38" s="2" t="e">
        <f>#REF!</f>
        <v>#REF!</v>
      </c>
      <c r="J38" s="2" t="e">
        <f t="shared" si="1"/>
        <v>#REF!</v>
      </c>
    </row>
    <row r="39" spans="1:11" ht="18.75" x14ac:dyDescent="0.3">
      <c r="A39" s="198" t="s">
        <v>130</v>
      </c>
      <c r="B39" s="24" t="s">
        <v>131</v>
      </c>
      <c r="C39" s="201" t="s">
        <v>169</v>
      </c>
      <c r="D39" s="45">
        <f>D40+D41</f>
        <v>5239</v>
      </c>
      <c r="G39" s="2">
        <f>'Прилож №3 ведомств.'!E179</f>
        <v>5239</v>
      </c>
      <c r="H39" s="6">
        <f t="shared" si="0"/>
        <v>0</v>
      </c>
      <c r="I39" s="2" t="e">
        <f>#REF!</f>
        <v>#REF!</v>
      </c>
      <c r="J39" s="2" t="e">
        <f t="shared" si="1"/>
        <v>#REF!</v>
      </c>
    </row>
    <row r="40" spans="1:11" ht="18.75" x14ac:dyDescent="0.3">
      <c r="A40" s="25" t="s">
        <v>132</v>
      </c>
      <c r="B40" s="24" t="s">
        <v>131</v>
      </c>
      <c r="C40" s="201" t="s">
        <v>12</v>
      </c>
      <c r="D40" s="45">
        <v>2137.6</v>
      </c>
      <c r="G40" s="2">
        <f>'Прилож №3 ведомств.'!E180</f>
        <v>2137.6</v>
      </c>
      <c r="H40" s="6">
        <f t="shared" si="0"/>
        <v>0</v>
      </c>
      <c r="I40" s="2" t="e">
        <f>#REF!</f>
        <v>#REF!</v>
      </c>
      <c r="J40" s="2" t="e">
        <f t="shared" si="1"/>
        <v>#REF!</v>
      </c>
    </row>
    <row r="41" spans="1:11" ht="18.75" x14ac:dyDescent="0.3">
      <c r="A41" s="199" t="s">
        <v>136</v>
      </c>
      <c r="B41" s="24" t="s">
        <v>131</v>
      </c>
      <c r="C41" s="200" t="s">
        <v>31</v>
      </c>
      <c r="D41" s="45">
        <v>3101.4</v>
      </c>
      <c r="G41" s="2">
        <f>'Прилож №3 ведомств.'!E184</f>
        <v>3101.4</v>
      </c>
      <c r="H41" s="6">
        <f t="shared" si="0"/>
        <v>0</v>
      </c>
      <c r="I41" s="2" t="e">
        <f>#REF!</f>
        <v>#REF!</v>
      </c>
      <c r="J41" s="2" t="e">
        <f t="shared" si="1"/>
        <v>#REF!</v>
      </c>
    </row>
    <row r="42" spans="1:11" ht="18.75" x14ac:dyDescent="0.3">
      <c r="A42" s="173" t="s">
        <v>141</v>
      </c>
      <c r="B42" s="87"/>
      <c r="C42" s="202"/>
      <c r="D42" s="89">
        <f>D14+D21+D23+D25+D27+D30+D33+D37+D39</f>
        <v>107092.7</v>
      </c>
      <c r="E42" s="6" t="e">
        <f>D42-#REF!</f>
        <v>#REF!</v>
      </c>
      <c r="F42" s="6"/>
      <c r="G42" s="222">
        <f>'Прилож №3 ведомств.'!E199</f>
        <v>107092.70000000001</v>
      </c>
      <c r="H42" s="6">
        <f t="shared" si="0"/>
        <v>0</v>
      </c>
      <c r="I42" s="6" t="e">
        <f>I15+I16+I17+I19+I20+I21+I23+I25+I27+I30+I33+I37++I39</f>
        <v>#REF!</v>
      </c>
      <c r="J42" s="2" t="e">
        <f t="shared" si="1"/>
        <v>#REF!</v>
      </c>
      <c r="K42" s="2">
        <f>'Прилож 2 функц '!E200</f>
        <v>107092.7</v>
      </c>
    </row>
    <row r="43" spans="1:11" ht="18.75" hidden="1" x14ac:dyDescent="0.3">
      <c r="A43" s="90"/>
      <c r="B43" s="91"/>
      <c r="C43" s="92"/>
      <c r="D43" s="203">
        <f>'Прилож №3 ведомств.'!E200</f>
        <v>0</v>
      </c>
      <c r="E43" s="6"/>
    </row>
    <row r="44" spans="1:11" ht="18.75" hidden="1" x14ac:dyDescent="0.3">
      <c r="A44" s="204"/>
      <c r="B44" s="205"/>
      <c r="C44" s="206"/>
      <c r="D44" s="241">
        <f>D42-D43</f>
        <v>107092.7</v>
      </c>
    </row>
    <row r="45" spans="1:11" ht="18.75" x14ac:dyDescent="0.3">
      <c r="A45" s="191"/>
      <c r="B45" s="191"/>
      <c r="C45" s="191"/>
      <c r="D45" s="191">
        <v>97853.7</v>
      </c>
    </row>
    <row r="46" spans="1:11" ht="18.75" x14ac:dyDescent="0.3">
      <c r="A46" s="191"/>
      <c r="B46" s="191"/>
      <c r="C46" s="191"/>
      <c r="D46" s="297">
        <f>D42-D45</f>
        <v>9239</v>
      </c>
    </row>
    <row r="52" spans="1:4" x14ac:dyDescent="0.2">
      <c r="A52" s="97"/>
      <c r="B52" s="98"/>
      <c r="C52" s="98"/>
      <c r="D52" s="98"/>
    </row>
    <row r="53" spans="1:4" ht="15.75" x14ac:dyDescent="0.25">
      <c r="A53" s="99"/>
      <c r="B53" s="99"/>
      <c r="C53" s="99"/>
      <c r="D53" s="99"/>
    </row>
    <row r="54" spans="1:4" ht="15.75" x14ac:dyDescent="0.25">
      <c r="A54" s="99"/>
      <c r="B54" s="99"/>
      <c r="C54" s="99"/>
      <c r="D54" s="99"/>
    </row>
    <row r="55" spans="1:4" x14ac:dyDescent="0.2">
      <c r="A55" s="98"/>
      <c r="B55" s="98"/>
      <c r="C55" s="98"/>
      <c r="D55" s="98"/>
    </row>
    <row r="56" spans="1:4" x14ac:dyDescent="0.2">
      <c r="A56" s="98"/>
      <c r="B56" s="98"/>
      <c r="C56" s="98"/>
      <c r="D56" s="98"/>
    </row>
    <row r="57" spans="1:4" x14ac:dyDescent="0.2">
      <c r="A57" s="303"/>
      <c r="B57" s="303"/>
      <c r="C57" s="303"/>
      <c r="D57" s="100"/>
    </row>
    <row r="58" spans="1:4" x14ac:dyDescent="0.2">
      <c r="A58" s="101"/>
      <c r="B58" s="101"/>
      <c r="C58" s="101"/>
      <c r="D58" s="102"/>
    </row>
    <row r="59" spans="1:4" x14ac:dyDescent="0.2">
      <c r="A59" s="101"/>
      <c r="B59" s="101"/>
      <c r="C59" s="101"/>
      <c r="D59" s="101"/>
    </row>
    <row r="60" spans="1:4" x14ac:dyDescent="0.2">
      <c r="A60" s="97"/>
      <c r="B60" s="103"/>
      <c r="C60" s="101"/>
      <c r="D60" s="104"/>
    </row>
    <row r="61" spans="1:4" x14ac:dyDescent="0.2">
      <c r="A61" s="97"/>
      <c r="B61" s="105"/>
      <c r="C61" s="101"/>
      <c r="D61" s="104"/>
    </row>
    <row r="62" spans="1:4" x14ac:dyDescent="0.2">
      <c r="A62" s="106"/>
      <c r="B62" s="107"/>
      <c r="C62" s="107"/>
      <c r="D62" s="108"/>
    </row>
    <row r="63" spans="1:4" x14ac:dyDescent="0.2">
      <c r="A63" s="106"/>
      <c r="B63" s="107"/>
      <c r="C63" s="107"/>
      <c r="D63" s="108"/>
    </row>
    <row r="64" spans="1:4" x14ac:dyDescent="0.2">
      <c r="A64" s="106"/>
      <c r="B64" s="107"/>
      <c r="C64" s="107"/>
      <c r="D64" s="108"/>
    </row>
    <row r="65" spans="1:4" x14ac:dyDescent="0.2">
      <c r="A65" s="106"/>
      <c r="B65" s="107"/>
      <c r="C65" s="107"/>
      <c r="D65" s="108"/>
    </row>
    <row r="66" spans="1:4" x14ac:dyDescent="0.2">
      <c r="A66" s="97"/>
      <c r="B66" s="101"/>
      <c r="C66" s="101"/>
      <c r="D66" s="104"/>
    </row>
    <row r="67" spans="1:4" x14ac:dyDescent="0.2">
      <c r="A67" s="97"/>
      <c r="B67" s="101"/>
      <c r="C67" s="101"/>
      <c r="D67" s="104"/>
    </row>
    <row r="68" spans="1:4" x14ac:dyDescent="0.2">
      <c r="A68" s="106"/>
      <c r="B68" s="107"/>
      <c r="C68" s="107"/>
      <c r="D68" s="108"/>
    </row>
    <row r="69" spans="1:4" x14ac:dyDescent="0.2">
      <c r="A69" s="106"/>
      <c r="B69" s="107"/>
      <c r="C69" s="107"/>
      <c r="D69" s="108"/>
    </row>
    <row r="70" spans="1:4" x14ac:dyDescent="0.2">
      <c r="A70" s="106"/>
      <c r="B70" s="107"/>
      <c r="C70" s="107"/>
      <c r="D70" s="108"/>
    </row>
    <row r="71" spans="1:4" x14ac:dyDescent="0.2">
      <c r="A71" s="106"/>
      <c r="B71" s="107"/>
      <c r="C71" s="107"/>
      <c r="D71" s="108"/>
    </row>
    <row r="72" spans="1:4" x14ac:dyDescent="0.2">
      <c r="A72" s="108"/>
      <c r="B72" s="107"/>
      <c r="C72" s="107"/>
      <c r="D72" s="108"/>
    </row>
    <row r="73" spans="1:4" x14ac:dyDescent="0.2">
      <c r="A73" s="106"/>
      <c r="B73" s="107"/>
      <c r="C73" s="107"/>
      <c r="D73" s="108"/>
    </row>
    <row r="74" spans="1:4" x14ac:dyDescent="0.2">
      <c r="A74" s="106"/>
      <c r="B74" s="107"/>
      <c r="C74" s="107"/>
      <c r="D74" s="108"/>
    </row>
    <row r="75" spans="1:4" x14ac:dyDescent="0.2">
      <c r="A75" s="106"/>
      <c r="B75" s="107"/>
      <c r="C75" s="107"/>
      <c r="D75" s="108"/>
    </row>
    <row r="76" spans="1:4" x14ac:dyDescent="0.2">
      <c r="A76" s="106"/>
      <c r="B76" s="107"/>
      <c r="C76" s="107"/>
      <c r="D76" s="108"/>
    </row>
    <row r="77" spans="1:4" x14ac:dyDescent="0.2">
      <c r="A77" s="106"/>
      <c r="B77" s="107"/>
      <c r="C77" s="107"/>
      <c r="D77" s="108"/>
    </row>
    <row r="78" spans="1:4" x14ac:dyDescent="0.2">
      <c r="A78" s="106"/>
      <c r="B78" s="107"/>
      <c r="C78" s="107"/>
      <c r="D78" s="108"/>
    </row>
    <row r="79" spans="1:4" x14ac:dyDescent="0.2">
      <c r="A79" s="106"/>
      <c r="B79" s="107"/>
      <c r="C79" s="107"/>
      <c r="D79" s="108"/>
    </row>
    <row r="80" spans="1:4" x14ac:dyDescent="0.2">
      <c r="A80" s="97"/>
      <c r="B80" s="101"/>
      <c r="C80" s="101"/>
      <c r="D80" s="104"/>
    </row>
    <row r="81" spans="1:4" x14ac:dyDescent="0.2">
      <c r="A81" s="97"/>
      <c r="B81" s="107"/>
      <c r="C81" s="107"/>
      <c r="D81" s="108"/>
    </row>
    <row r="82" spans="1:4" x14ac:dyDescent="0.2">
      <c r="A82" s="106"/>
      <c r="B82" s="107"/>
      <c r="C82" s="107"/>
      <c r="D82" s="108"/>
    </row>
    <row r="83" spans="1:4" x14ac:dyDescent="0.2">
      <c r="A83" s="106"/>
      <c r="B83" s="107"/>
      <c r="C83" s="107"/>
      <c r="D83" s="108"/>
    </row>
    <row r="84" spans="1:4" x14ac:dyDescent="0.2">
      <c r="A84" s="106"/>
      <c r="B84" s="107"/>
      <c r="C84" s="107"/>
      <c r="D84" s="108"/>
    </row>
    <row r="85" spans="1:4" x14ac:dyDescent="0.2">
      <c r="A85" s="106"/>
      <c r="B85" s="107"/>
      <c r="C85" s="107"/>
      <c r="D85" s="108"/>
    </row>
    <row r="86" spans="1:4" x14ac:dyDescent="0.2">
      <c r="A86" s="106"/>
      <c r="B86" s="107"/>
      <c r="C86" s="107"/>
      <c r="D86" s="106"/>
    </row>
    <row r="87" spans="1:4" x14ac:dyDescent="0.2">
      <c r="A87" s="106"/>
      <c r="B87" s="107"/>
      <c r="C87" s="107"/>
      <c r="D87" s="106"/>
    </row>
    <row r="88" spans="1:4" x14ac:dyDescent="0.2">
      <c r="A88" s="106"/>
      <c r="B88" s="107"/>
      <c r="C88" s="107"/>
      <c r="D88" s="108"/>
    </row>
    <row r="89" spans="1:4" x14ac:dyDescent="0.2">
      <c r="A89" s="106"/>
      <c r="B89" s="107"/>
      <c r="C89" s="107"/>
      <c r="D89" s="108"/>
    </row>
    <row r="90" spans="1:4" x14ac:dyDescent="0.2">
      <c r="A90" s="106"/>
      <c r="B90" s="107"/>
      <c r="C90" s="107"/>
      <c r="D90" s="108"/>
    </row>
    <row r="91" spans="1:4" x14ac:dyDescent="0.2">
      <c r="A91" s="106"/>
      <c r="B91" s="107"/>
      <c r="C91" s="107"/>
      <c r="D91" s="108"/>
    </row>
    <row r="92" spans="1:4" x14ac:dyDescent="0.2">
      <c r="A92" s="106"/>
      <c r="B92" s="107"/>
      <c r="C92" s="107"/>
      <c r="D92" s="108"/>
    </row>
    <row r="93" spans="1:4" x14ac:dyDescent="0.2">
      <c r="A93" s="106"/>
      <c r="B93" s="107"/>
      <c r="C93" s="107"/>
      <c r="D93" s="108"/>
    </row>
    <row r="94" spans="1:4" x14ac:dyDescent="0.2">
      <c r="A94" s="106"/>
      <c r="B94" s="107"/>
      <c r="C94" s="107"/>
      <c r="D94" s="108"/>
    </row>
    <row r="95" spans="1:4" x14ac:dyDescent="0.2">
      <c r="A95" s="106"/>
      <c r="B95" s="107"/>
      <c r="C95" s="107"/>
      <c r="D95" s="108"/>
    </row>
    <row r="96" spans="1:4" x14ac:dyDescent="0.2">
      <c r="A96" s="106"/>
      <c r="B96" s="107"/>
      <c r="C96" s="107"/>
      <c r="D96" s="108"/>
    </row>
    <row r="97" spans="1:4" x14ac:dyDescent="0.2">
      <c r="A97" s="106"/>
      <c r="B97" s="107"/>
      <c r="C97" s="107"/>
      <c r="D97" s="108"/>
    </row>
    <row r="98" spans="1:4" x14ac:dyDescent="0.2">
      <c r="A98" s="97"/>
      <c r="B98" s="101"/>
      <c r="C98" s="101"/>
      <c r="D98" s="104"/>
    </row>
    <row r="99" spans="1:4" x14ac:dyDescent="0.2">
      <c r="A99" s="106"/>
      <c r="B99" s="107"/>
      <c r="C99" s="107"/>
      <c r="D99" s="108"/>
    </row>
    <row r="100" spans="1:4" x14ac:dyDescent="0.2">
      <c r="A100" s="106"/>
      <c r="B100" s="107"/>
      <c r="C100" s="107"/>
      <c r="D100" s="108"/>
    </row>
    <row r="101" spans="1:4" x14ac:dyDescent="0.2">
      <c r="A101" s="106"/>
      <c r="B101" s="107"/>
      <c r="C101" s="107"/>
      <c r="D101" s="108"/>
    </row>
    <row r="102" spans="1:4" x14ac:dyDescent="0.2">
      <c r="A102" s="97"/>
      <c r="B102" s="101"/>
      <c r="C102" s="101"/>
      <c r="D102" s="104"/>
    </row>
    <row r="103" spans="1:4" x14ac:dyDescent="0.2">
      <c r="A103" s="106"/>
      <c r="B103" s="107"/>
      <c r="C103" s="107"/>
      <c r="D103" s="108"/>
    </row>
    <row r="104" spans="1:4" x14ac:dyDescent="0.2">
      <c r="A104" s="106"/>
      <c r="B104" s="107"/>
      <c r="C104" s="107"/>
      <c r="D104" s="106"/>
    </row>
    <row r="105" spans="1:4" x14ac:dyDescent="0.2">
      <c r="A105" s="106"/>
      <c r="B105" s="107"/>
      <c r="C105" s="107"/>
      <c r="D105" s="108"/>
    </row>
    <row r="106" spans="1:4" x14ac:dyDescent="0.2">
      <c r="A106" s="106"/>
      <c r="B106" s="107"/>
      <c r="C106" s="107"/>
      <c r="D106" s="108"/>
    </row>
    <row r="107" spans="1:4" x14ac:dyDescent="0.2">
      <c r="A107" s="106"/>
      <c r="B107" s="107"/>
      <c r="C107" s="107"/>
      <c r="D107" s="108"/>
    </row>
    <row r="108" spans="1:4" x14ac:dyDescent="0.2">
      <c r="A108" s="106"/>
      <c r="B108" s="107"/>
      <c r="C108" s="107"/>
      <c r="D108" s="108"/>
    </row>
    <row r="109" spans="1:4" x14ac:dyDescent="0.2">
      <c r="A109" s="106"/>
      <c r="B109" s="107"/>
      <c r="C109" s="107"/>
      <c r="D109" s="108"/>
    </row>
    <row r="110" spans="1:4" x14ac:dyDescent="0.2">
      <c r="A110" s="106"/>
      <c r="B110" s="107"/>
      <c r="C110" s="107"/>
      <c r="D110" s="108"/>
    </row>
    <row r="111" spans="1:4" x14ac:dyDescent="0.2">
      <c r="A111" s="106"/>
      <c r="B111" s="107"/>
      <c r="C111" s="107"/>
      <c r="D111" s="108"/>
    </row>
    <row r="112" spans="1:4" x14ac:dyDescent="0.2">
      <c r="A112" s="106"/>
      <c r="B112" s="107"/>
      <c r="C112" s="107"/>
      <c r="D112" s="108"/>
    </row>
    <row r="113" spans="1:4" x14ac:dyDescent="0.2">
      <c r="A113" s="106"/>
      <c r="B113" s="107"/>
      <c r="C113" s="107"/>
      <c r="D113" s="108"/>
    </row>
    <row r="114" spans="1:4" x14ac:dyDescent="0.2">
      <c r="A114" s="106"/>
      <c r="B114" s="107"/>
      <c r="C114" s="107"/>
      <c r="D114" s="108"/>
    </row>
    <row r="115" spans="1:4" x14ac:dyDescent="0.2">
      <c r="A115" s="106"/>
      <c r="B115" s="107"/>
      <c r="C115" s="107"/>
      <c r="D115" s="108"/>
    </row>
    <row r="116" spans="1:4" x14ac:dyDescent="0.2">
      <c r="A116" s="106"/>
      <c r="B116" s="107"/>
      <c r="C116" s="107"/>
      <c r="D116" s="108"/>
    </row>
    <row r="117" spans="1:4" x14ac:dyDescent="0.2">
      <c r="A117" s="106"/>
      <c r="B117" s="107"/>
      <c r="C117" s="107"/>
      <c r="D117" s="108"/>
    </row>
    <row r="118" spans="1:4" x14ac:dyDescent="0.2">
      <c r="A118" s="106"/>
      <c r="B118" s="107"/>
      <c r="C118" s="107"/>
      <c r="D118" s="108"/>
    </row>
    <row r="119" spans="1:4" x14ac:dyDescent="0.2">
      <c r="A119" s="106"/>
      <c r="B119" s="107"/>
      <c r="C119" s="110"/>
      <c r="D119" s="108"/>
    </row>
    <row r="120" spans="1:4" x14ac:dyDescent="0.2">
      <c r="A120" s="106"/>
      <c r="B120" s="107"/>
      <c r="C120" s="107"/>
      <c r="D120" s="108"/>
    </row>
    <row r="121" spans="1:4" x14ac:dyDescent="0.2">
      <c r="A121" s="106"/>
      <c r="B121" s="107"/>
      <c r="C121" s="107"/>
      <c r="D121" s="108"/>
    </row>
    <row r="122" spans="1:4" x14ac:dyDescent="0.2">
      <c r="A122" s="106"/>
      <c r="B122" s="107"/>
      <c r="C122" s="107"/>
      <c r="D122" s="108"/>
    </row>
    <row r="123" spans="1:4" x14ac:dyDescent="0.2">
      <c r="A123" s="106"/>
      <c r="B123" s="107"/>
      <c r="C123" s="107"/>
      <c r="D123" s="108"/>
    </row>
    <row r="124" spans="1:4" x14ac:dyDescent="0.2">
      <c r="A124" s="106"/>
      <c r="B124" s="107"/>
      <c r="C124" s="107"/>
      <c r="D124" s="108"/>
    </row>
    <row r="125" spans="1:4" x14ac:dyDescent="0.2">
      <c r="A125" s="106"/>
      <c r="B125" s="107"/>
      <c r="C125" s="107"/>
      <c r="D125" s="108"/>
    </row>
    <row r="126" spans="1:4" x14ac:dyDescent="0.2">
      <c r="A126" s="106"/>
      <c r="B126" s="107"/>
      <c r="C126" s="107"/>
      <c r="D126" s="108"/>
    </row>
    <row r="127" spans="1:4" x14ac:dyDescent="0.2">
      <c r="A127" s="106"/>
      <c r="B127" s="107"/>
      <c r="C127" s="107"/>
      <c r="D127" s="108"/>
    </row>
    <row r="128" spans="1:4" x14ac:dyDescent="0.2">
      <c r="A128" s="106"/>
      <c r="B128" s="107"/>
      <c r="C128" s="107"/>
      <c r="D128" s="108"/>
    </row>
    <row r="129" spans="1:4" x14ac:dyDescent="0.2">
      <c r="A129" s="106"/>
      <c r="B129" s="107"/>
      <c r="C129" s="107"/>
      <c r="D129" s="108"/>
    </row>
    <row r="130" spans="1:4" x14ac:dyDescent="0.2">
      <c r="A130" s="106"/>
      <c r="B130" s="107"/>
      <c r="C130" s="107"/>
      <c r="D130" s="108"/>
    </row>
    <row r="131" spans="1:4" x14ac:dyDescent="0.2">
      <c r="A131" s="106"/>
      <c r="B131" s="107"/>
      <c r="C131" s="107"/>
      <c r="D131" s="108"/>
    </row>
    <row r="132" spans="1:4" x14ac:dyDescent="0.2">
      <c r="A132" s="106"/>
      <c r="B132" s="107"/>
      <c r="C132" s="107"/>
      <c r="D132" s="108"/>
    </row>
    <row r="133" spans="1:4" x14ac:dyDescent="0.2">
      <c r="A133" s="106"/>
      <c r="B133" s="107"/>
      <c r="C133" s="107"/>
      <c r="D133" s="108"/>
    </row>
    <row r="134" spans="1:4" x14ac:dyDescent="0.2">
      <c r="A134" s="106"/>
      <c r="B134" s="107"/>
      <c r="C134" s="107"/>
      <c r="D134" s="108"/>
    </row>
    <row r="135" spans="1:4" x14ac:dyDescent="0.2">
      <c r="A135" s="106"/>
      <c r="B135" s="107"/>
      <c r="C135" s="107"/>
      <c r="D135" s="108"/>
    </row>
    <row r="136" spans="1:4" x14ac:dyDescent="0.2">
      <c r="A136" s="106"/>
      <c r="B136" s="107"/>
      <c r="C136" s="107"/>
      <c r="D136" s="108"/>
    </row>
    <row r="137" spans="1:4" x14ac:dyDescent="0.2">
      <c r="A137" s="97"/>
      <c r="B137" s="101"/>
      <c r="C137" s="101"/>
      <c r="D137" s="104"/>
    </row>
    <row r="138" spans="1:4" x14ac:dyDescent="0.2">
      <c r="A138" s="97"/>
      <c r="B138" s="101"/>
      <c r="C138" s="101"/>
      <c r="D138" s="97"/>
    </row>
    <row r="139" spans="1:4" x14ac:dyDescent="0.2">
      <c r="A139" s="97"/>
      <c r="B139" s="101"/>
      <c r="C139" s="101"/>
      <c r="D139" s="97"/>
    </row>
    <row r="140" spans="1:4" x14ac:dyDescent="0.2">
      <c r="A140" s="106"/>
      <c r="B140" s="107"/>
      <c r="C140" s="107"/>
      <c r="D140" s="106"/>
    </row>
    <row r="141" spans="1:4" x14ac:dyDescent="0.2">
      <c r="A141" s="106"/>
      <c r="B141" s="107"/>
      <c r="C141" s="107"/>
      <c r="D141" s="106"/>
    </row>
    <row r="142" spans="1:4" x14ac:dyDescent="0.2">
      <c r="A142" s="106"/>
      <c r="B142" s="107"/>
      <c r="C142" s="107"/>
      <c r="D142" s="106"/>
    </row>
    <row r="143" spans="1:4" x14ac:dyDescent="0.2">
      <c r="A143" s="106"/>
      <c r="B143" s="107"/>
      <c r="C143" s="107"/>
      <c r="D143" s="106"/>
    </row>
    <row r="144" spans="1:4" x14ac:dyDescent="0.2">
      <c r="A144" s="106"/>
      <c r="B144" s="107"/>
      <c r="C144" s="107"/>
      <c r="D144" s="106"/>
    </row>
    <row r="145" spans="1:4" x14ac:dyDescent="0.2">
      <c r="A145" s="106"/>
      <c r="B145" s="107"/>
      <c r="C145" s="107"/>
      <c r="D145" s="106"/>
    </row>
    <row r="146" spans="1:4" x14ac:dyDescent="0.2">
      <c r="A146" s="106"/>
      <c r="B146" s="107"/>
      <c r="C146" s="107"/>
      <c r="D146" s="106"/>
    </row>
    <row r="147" spans="1:4" x14ac:dyDescent="0.2">
      <c r="A147" s="106"/>
      <c r="B147" s="107"/>
      <c r="C147" s="107"/>
      <c r="D147" s="106"/>
    </row>
    <row r="148" spans="1:4" x14ac:dyDescent="0.2">
      <c r="A148" s="106"/>
      <c r="B148" s="107"/>
      <c r="C148" s="107"/>
      <c r="D148" s="106"/>
    </row>
    <row r="149" spans="1:4" x14ac:dyDescent="0.2">
      <c r="A149" s="97"/>
      <c r="B149" s="111"/>
      <c r="C149" s="101"/>
      <c r="D149" s="97"/>
    </row>
    <row r="150" spans="1:4" x14ac:dyDescent="0.2">
      <c r="A150" s="97"/>
      <c r="B150" s="111"/>
      <c r="C150" s="101"/>
      <c r="D150" s="97"/>
    </row>
    <row r="151" spans="1:4" x14ac:dyDescent="0.2">
      <c r="A151" s="106"/>
      <c r="B151" s="112"/>
      <c r="C151" s="107"/>
      <c r="D151" s="106"/>
    </row>
    <row r="152" spans="1:4" x14ac:dyDescent="0.2">
      <c r="A152" s="106"/>
      <c r="B152" s="107"/>
      <c r="C152" s="107"/>
      <c r="D152" s="106"/>
    </row>
    <row r="153" spans="1:4" x14ac:dyDescent="0.2">
      <c r="A153" s="106"/>
      <c r="B153" s="107"/>
      <c r="C153" s="107"/>
      <c r="D153" s="106"/>
    </row>
    <row r="154" spans="1:4" x14ac:dyDescent="0.2">
      <c r="A154" s="106"/>
      <c r="B154" s="107"/>
      <c r="C154" s="107"/>
      <c r="D154" s="106"/>
    </row>
    <row r="155" spans="1:4" x14ac:dyDescent="0.2">
      <c r="A155" s="106"/>
      <c r="B155" s="107"/>
      <c r="C155" s="107"/>
      <c r="D155" s="106"/>
    </row>
    <row r="156" spans="1:4" x14ac:dyDescent="0.2">
      <c r="A156" s="106"/>
      <c r="B156" s="107"/>
      <c r="C156" s="107"/>
      <c r="D156" s="106"/>
    </row>
    <row r="157" spans="1:4" x14ac:dyDescent="0.2">
      <c r="A157" s="106"/>
      <c r="B157" s="107"/>
      <c r="C157" s="107"/>
      <c r="D157" s="106"/>
    </row>
    <row r="158" spans="1:4" x14ac:dyDescent="0.2">
      <c r="A158" s="106"/>
      <c r="B158" s="107"/>
      <c r="C158" s="107"/>
      <c r="D158" s="106"/>
    </row>
    <row r="159" spans="1:4" x14ac:dyDescent="0.2">
      <c r="A159" s="106"/>
      <c r="B159" s="107"/>
      <c r="C159" s="107"/>
      <c r="D159" s="106"/>
    </row>
    <row r="160" spans="1:4" x14ac:dyDescent="0.2">
      <c r="A160" s="106"/>
      <c r="B160" s="107"/>
      <c r="C160" s="107"/>
      <c r="D160" s="106"/>
    </row>
    <row r="161" spans="1:4" x14ac:dyDescent="0.2">
      <c r="A161" s="106"/>
      <c r="B161" s="107"/>
      <c r="C161" s="107"/>
      <c r="D161" s="106"/>
    </row>
    <row r="162" spans="1:4" x14ac:dyDescent="0.2">
      <c r="A162" s="106"/>
      <c r="B162" s="107"/>
      <c r="C162" s="107"/>
      <c r="D162" s="106"/>
    </row>
    <row r="163" spans="1:4" x14ac:dyDescent="0.2">
      <c r="A163" s="106"/>
      <c r="B163" s="107"/>
      <c r="C163" s="107"/>
      <c r="D163" s="106"/>
    </row>
    <row r="164" spans="1:4" x14ac:dyDescent="0.2">
      <c r="A164" s="106"/>
      <c r="B164" s="107"/>
      <c r="C164" s="107"/>
      <c r="D164" s="106"/>
    </row>
    <row r="165" spans="1:4" x14ac:dyDescent="0.2">
      <c r="A165" s="106"/>
      <c r="B165" s="107"/>
      <c r="C165" s="107"/>
      <c r="D165" s="106"/>
    </row>
    <row r="166" spans="1:4" x14ac:dyDescent="0.2">
      <c r="A166" s="106"/>
      <c r="B166" s="107"/>
      <c r="C166" s="107"/>
      <c r="D166" s="106"/>
    </row>
    <row r="167" spans="1:4" x14ac:dyDescent="0.2">
      <c r="A167" s="106"/>
      <c r="B167" s="107"/>
      <c r="C167" s="107"/>
      <c r="D167" s="106"/>
    </row>
    <row r="168" spans="1:4" x14ac:dyDescent="0.2">
      <c r="A168" s="106"/>
      <c r="B168" s="107"/>
      <c r="C168" s="107"/>
      <c r="D168" s="106"/>
    </row>
    <row r="169" spans="1:4" x14ac:dyDescent="0.2">
      <c r="A169" s="106"/>
      <c r="B169" s="107"/>
      <c r="C169" s="107"/>
      <c r="D169" s="106"/>
    </row>
    <row r="170" spans="1:4" x14ac:dyDescent="0.2">
      <c r="A170" s="106"/>
      <c r="B170" s="107"/>
      <c r="C170" s="107"/>
      <c r="D170" s="106"/>
    </row>
    <row r="171" spans="1:4" x14ac:dyDescent="0.2">
      <c r="A171" s="106"/>
      <c r="B171" s="107"/>
      <c r="C171" s="107"/>
      <c r="D171" s="106"/>
    </row>
    <row r="172" spans="1:4" x14ac:dyDescent="0.2">
      <c r="A172" s="106"/>
      <c r="B172" s="107"/>
      <c r="C172" s="107"/>
      <c r="D172" s="106"/>
    </row>
    <row r="173" spans="1:4" x14ac:dyDescent="0.2">
      <c r="A173" s="106"/>
      <c r="B173" s="107"/>
      <c r="C173" s="107"/>
      <c r="D173" s="106"/>
    </row>
    <row r="174" spans="1:4" x14ac:dyDescent="0.2">
      <c r="A174" s="106"/>
      <c r="B174" s="107"/>
      <c r="C174" s="107"/>
      <c r="D174" s="106"/>
    </row>
    <row r="175" spans="1:4" x14ac:dyDescent="0.2">
      <c r="A175" s="106"/>
      <c r="B175" s="107"/>
      <c r="C175" s="107"/>
      <c r="D175" s="106"/>
    </row>
    <row r="176" spans="1:4" x14ac:dyDescent="0.2">
      <c r="A176" s="106"/>
      <c r="B176" s="107"/>
      <c r="C176" s="107"/>
      <c r="D176" s="106"/>
    </row>
    <row r="177" spans="1:4" x14ac:dyDescent="0.2">
      <c r="A177" s="106"/>
      <c r="B177" s="107"/>
      <c r="C177" s="107"/>
      <c r="D177" s="106"/>
    </row>
    <row r="178" spans="1:4" x14ac:dyDescent="0.2">
      <c r="A178" s="106"/>
      <c r="B178" s="107"/>
      <c r="C178" s="107"/>
      <c r="D178" s="106"/>
    </row>
    <row r="179" spans="1:4" x14ac:dyDescent="0.2">
      <c r="A179" s="106"/>
      <c r="B179" s="107"/>
      <c r="C179" s="107"/>
      <c r="D179" s="106"/>
    </row>
    <row r="180" spans="1:4" x14ac:dyDescent="0.2">
      <c r="A180" s="106"/>
      <c r="B180" s="107"/>
      <c r="C180" s="107"/>
      <c r="D180" s="106"/>
    </row>
    <row r="181" spans="1:4" x14ac:dyDescent="0.2">
      <c r="A181" s="106"/>
      <c r="B181" s="107"/>
      <c r="C181" s="107"/>
      <c r="D181" s="106"/>
    </row>
    <row r="182" spans="1:4" x14ac:dyDescent="0.2">
      <c r="A182" s="106"/>
      <c r="B182" s="107"/>
      <c r="C182" s="107"/>
      <c r="D182" s="106"/>
    </row>
    <row r="183" spans="1:4" x14ac:dyDescent="0.2">
      <c r="A183" s="106"/>
      <c r="B183" s="107"/>
      <c r="C183" s="107"/>
      <c r="D183" s="106"/>
    </row>
    <row r="184" spans="1:4" x14ac:dyDescent="0.2">
      <c r="A184" s="106"/>
      <c r="B184" s="107"/>
      <c r="C184" s="107"/>
      <c r="D184" s="106"/>
    </row>
    <row r="185" spans="1:4" x14ac:dyDescent="0.2">
      <c r="A185" s="97"/>
      <c r="B185" s="105"/>
      <c r="C185" s="101"/>
      <c r="D185" s="97"/>
    </row>
    <row r="186" spans="1:4" x14ac:dyDescent="0.2">
      <c r="A186" s="106"/>
      <c r="B186" s="113"/>
      <c r="C186" s="107"/>
      <c r="D186" s="106"/>
    </row>
    <row r="187" spans="1:4" x14ac:dyDescent="0.2">
      <c r="A187" s="106"/>
      <c r="B187" s="113"/>
      <c r="C187" s="107"/>
      <c r="D187" s="106"/>
    </row>
    <row r="188" spans="1:4" x14ac:dyDescent="0.2">
      <c r="A188" s="106"/>
      <c r="B188" s="107"/>
      <c r="C188" s="107"/>
      <c r="D188" s="106"/>
    </row>
    <row r="189" spans="1:4" x14ac:dyDescent="0.2">
      <c r="A189" s="106"/>
      <c r="B189" s="107"/>
      <c r="C189" s="107"/>
      <c r="D189" s="106"/>
    </row>
    <row r="190" spans="1:4" x14ac:dyDescent="0.2">
      <c r="A190" s="106"/>
      <c r="B190" s="107"/>
      <c r="C190" s="107"/>
      <c r="D190" s="106"/>
    </row>
    <row r="191" spans="1:4" x14ac:dyDescent="0.2">
      <c r="A191" s="106"/>
      <c r="B191" s="107"/>
      <c r="C191" s="107"/>
      <c r="D191" s="106"/>
    </row>
    <row r="192" spans="1:4" x14ac:dyDescent="0.2">
      <c r="A192" s="106"/>
      <c r="B192" s="107"/>
      <c r="C192" s="107"/>
      <c r="D192" s="106"/>
    </row>
    <row r="193" spans="1:4" x14ac:dyDescent="0.2">
      <c r="A193" s="106"/>
      <c r="B193" s="107"/>
      <c r="C193" s="107"/>
      <c r="D193" s="106"/>
    </row>
    <row r="194" spans="1:4" x14ac:dyDescent="0.2">
      <c r="A194" s="106"/>
      <c r="B194" s="107"/>
      <c r="C194" s="107"/>
      <c r="D194" s="106"/>
    </row>
    <row r="195" spans="1:4" x14ac:dyDescent="0.2">
      <c r="A195" s="106"/>
      <c r="B195" s="107"/>
      <c r="C195" s="107"/>
      <c r="D195" s="106"/>
    </row>
    <row r="196" spans="1:4" x14ac:dyDescent="0.2">
      <c r="A196" s="97"/>
      <c r="B196" s="111"/>
      <c r="C196" s="101"/>
      <c r="D196" s="97"/>
    </row>
    <row r="197" spans="1:4" x14ac:dyDescent="0.2">
      <c r="A197" s="106"/>
      <c r="B197" s="112"/>
      <c r="C197" s="107"/>
      <c r="D197" s="106"/>
    </row>
    <row r="198" spans="1:4" x14ac:dyDescent="0.2">
      <c r="A198" s="106"/>
      <c r="B198" s="112"/>
      <c r="C198" s="107"/>
      <c r="D198" s="106"/>
    </row>
    <row r="199" spans="1:4" x14ac:dyDescent="0.2">
      <c r="A199" s="97"/>
      <c r="B199" s="101"/>
      <c r="C199" s="101"/>
      <c r="D199" s="97"/>
    </row>
    <row r="200" spans="1:4" x14ac:dyDescent="0.2">
      <c r="A200" s="97"/>
      <c r="B200" s="101"/>
      <c r="C200" s="101"/>
      <c r="D200" s="97"/>
    </row>
    <row r="201" spans="1:4" x14ac:dyDescent="0.2">
      <c r="A201" s="106"/>
      <c r="B201" s="107"/>
      <c r="C201" s="107"/>
      <c r="D201" s="106"/>
    </row>
    <row r="202" spans="1:4" x14ac:dyDescent="0.2">
      <c r="A202" s="106"/>
      <c r="B202" s="107"/>
      <c r="C202" s="107"/>
      <c r="D202" s="106"/>
    </row>
    <row r="203" spans="1:4" x14ac:dyDescent="0.2">
      <c r="A203" s="97"/>
      <c r="B203" s="101"/>
      <c r="C203" s="101"/>
      <c r="D203" s="97"/>
    </row>
    <row r="204" spans="1:4" x14ac:dyDescent="0.2">
      <c r="A204" s="106"/>
      <c r="B204" s="107"/>
      <c r="C204" s="107"/>
      <c r="D204" s="106"/>
    </row>
    <row r="205" spans="1:4" x14ac:dyDescent="0.2">
      <c r="A205" s="106"/>
      <c r="B205" s="107"/>
      <c r="C205" s="107"/>
      <c r="D205" s="106"/>
    </row>
    <row r="206" spans="1:4" x14ac:dyDescent="0.2">
      <c r="A206" s="106"/>
      <c r="B206" s="107"/>
      <c r="C206" s="107"/>
      <c r="D206" s="106"/>
    </row>
    <row r="207" spans="1:4" x14ac:dyDescent="0.2">
      <c r="A207" s="97"/>
      <c r="B207" s="101"/>
      <c r="C207" s="114"/>
      <c r="D207" s="97"/>
    </row>
    <row r="208" spans="1:4" x14ac:dyDescent="0.2">
      <c r="A208" s="97"/>
      <c r="B208" s="101"/>
      <c r="C208" s="101"/>
      <c r="D208" s="97"/>
    </row>
    <row r="209" spans="1:4" x14ac:dyDescent="0.2">
      <c r="A209" s="106"/>
      <c r="B209" s="101"/>
      <c r="C209" s="101"/>
      <c r="D209" s="97"/>
    </row>
    <row r="210" spans="1:4" x14ac:dyDescent="0.2">
      <c r="A210" s="106"/>
      <c r="B210" s="107"/>
      <c r="C210" s="107"/>
      <c r="D210" s="106"/>
    </row>
    <row r="211" spans="1:4" x14ac:dyDescent="0.2">
      <c r="A211" s="106"/>
      <c r="B211" s="107"/>
      <c r="C211" s="107"/>
      <c r="D211" s="106"/>
    </row>
    <row r="212" spans="1:4" x14ac:dyDescent="0.2">
      <c r="A212" s="106"/>
      <c r="B212" s="107"/>
      <c r="C212" s="107"/>
      <c r="D212" s="106"/>
    </row>
    <row r="213" spans="1:4" x14ac:dyDescent="0.2">
      <c r="A213" s="106"/>
      <c r="B213" s="107"/>
      <c r="C213" s="107"/>
      <c r="D213" s="106"/>
    </row>
    <row r="214" spans="1:4" x14ac:dyDescent="0.2">
      <c r="A214" s="97"/>
      <c r="B214" s="111"/>
      <c r="C214" s="101"/>
      <c r="D214" s="97"/>
    </row>
    <row r="215" spans="1:4" x14ac:dyDescent="0.2">
      <c r="A215" s="106"/>
      <c r="B215" s="112"/>
      <c r="C215" s="107"/>
      <c r="D215" s="106"/>
    </row>
    <row r="216" spans="1:4" x14ac:dyDescent="0.2">
      <c r="A216" s="106"/>
      <c r="B216" s="112"/>
      <c r="C216" s="107"/>
      <c r="D216" s="106"/>
    </row>
    <row r="217" spans="1:4" x14ac:dyDescent="0.2">
      <c r="A217" s="97"/>
      <c r="B217" s="101"/>
      <c r="C217" s="101"/>
      <c r="D217" s="97"/>
    </row>
    <row r="218" spans="1:4" x14ac:dyDescent="0.2">
      <c r="A218" s="97"/>
      <c r="B218" s="101"/>
      <c r="C218" s="101"/>
      <c r="D218" s="97"/>
    </row>
    <row r="219" spans="1:4" x14ac:dyDescent="0.2">
      <c r="A219" s="106"/>
      <c r="B219" s="107"/>
      <c r="C219" s="107"/>
      <c r="D219" s="106"/>
    </row>
    <row r="220" spans="1:4" x14ac:dyDescent="0.2">
      <c r="A220" s="106"/>
      <c r="B220" s="107"/>
      <c r="C220" s="107"/>
      <c r="D220" s="106"/>
    </row>
    <row r="221" spans="1:4" x14ac:dyDescent="0.2">
      <c r="A221" s="97"/>
      <c r="B221" s="101"/>
      <c r="C221" s="101"/>
      <c r="D221" s="97"/>
    </row>
    <row r="222" spans="1:4" x14ac:dyDescent="0.2">
      <c r="A222" s="97"/>
      <c r="B222" s="101"/>
      <c r="C222" s="101"/>
      <c r="D222" s="97"/>
    </row>
    <row r="223" spans="1:4" x14ac:dyDescent="0.2">
      <c r="A223" s="106"/>
      <c r="B223" s="107"/>
      <c r="C223" s="107"/>
      <c r="D223" s="106"/>
    </row>
    <row r="224" spans="1:4" x14ac:dyDescent="0.2">
      <c r="A224" s="106"/>
      <c r="B224" s="107"/>
      <c r="C224" s="107"/>
      <c r="D224" s="106"/>
    </row>
    <row r="225" spans="1:4" x14ac:dyDescent="0.2">
      <c r="A225" s="106"/>
      <c r="B225" s="107"/>
      <c r="C225" s="107"/>
      <c r="D225" s="106"/>
    </row>
    <row r="226" spans="1:4" x14ac:dyDescent="0.2">
      <c r="A226" s="106"/>
      <c r="B226" s="107"/>
      <c r="C226" s="107"/>
      <c r="D226" s="106"/>
    </row>
    <row r="227" spans="1:4" x14ac:dyDescent="0.2">
      <c r="A227" s="106"/>
      <c r="B227" s="107"/>
      <c r="C227" s="107"/>
      <c r="D227" s="106"/>
    </row>
    <row r="228" spans="1:4" x14ac:dyDescent="0.2">
      <c r="A228" s="106"/>
      <c r="B228" s="107"/>
      <c r="C228" s="107"/>
      <c r="D228" s="106"/>
    </row>
    <row r="229" spans="1:4" x14ac:dyDescent="0.2">
      <c r="A229" s="97"/>
      <c r="B229" s="101"/>
      <c r="C229" s="101"/>
      <c r="D229" s="97"/>
    </row>
    <row r="230" spans="1:4" x14ac:dyDescent="0.2">
      <c r="A230" s="106"/>
      <c r="B230" s="107"/>
      <c r="C230" s="107"/>
      <c r="D230" s="106"/>
    </row>
    <row r="231" spans="1:4" x14ac:dyDescent="0.2">
      <c r="A231" s="106"/>
      <c r="B231" s="107"/>
      <c r="C231" s="107"/>
      <c r="D231" s="106"/>
    </row>
    <row r="232" spans="1:4" x14ac:dyDescent="0.2">
      <c r="A232" s="106"/>
      <c r="B232" s="107"/>
      <c r="C232" s="107"/>
      <c r="D232" s="106"/>
    </row>
    <row r="233" spans="1:4" x14ac:dyDescent="0.2">
      <c r="A233" s="106"/>
      <c r="B233" s="107"/>
      <c r="C233" s="107"/>
      <c r="D233" s="106"/>
    </row>
    <row r="234" spans="1:4" x14ac:dyDescent="0.2">
      <c r="A234" s="106"/>
      <c r="B234" s="107"/>
      <c r="C234" s="107"/>
      <c r="D234" s="106"/>
    </row>
    <row r="235" spans="1:4" x14ac:dyDescent="0.2">
      <c r="A235" s="106"/>
      <c r="B235" s="107"/>
      <c r="C235" s="107"/>
      <c r="D235" s="106"/>
    </row>
    <row r="236" spans="1:4" x14ac:dyDescent="0.2">
      <c r="A236" s="106"/>
      <c r="B236" s="107"/>
      <c r="C236" s="107"/>
      <c r="D236" s="106"/>
    </row>
    <row r="237" spans="1:4" x14ac:dyDescent="0.2">
      <c r="A237" s="106"/>
      <c r="B237" s="107"/>
      <c r="C237" s="107"/>
      <c r="D237" s="106"/>
    </row>
    <row r="238" spans="1:4" x14ac:dyDescent="0.2">
      <c r="A238" s="106"/>
      <c r="B238" s="107"/>
      <c r="C238" s="107"/>
      <c r="D238" s="106"/>
    </row>
    <row r="239" spans="1:4" x14ac:dyDescent="0.2">
      <c r="A239" s="106"/>
      <c r="B239" s="107"/>
      <c r="C239" s="107"/>
      <c r="D239" s="106"/>
    </row>
    <row r="240" spans="1:4" x14ac:dyDescent="0.2">
      <c r="A240" s="106"/>
      <c r="B240" s="107"/>
      <c r="C240" s="107"/>
      <c r="D240" s="106"/>
    </row>
    <row r="241" spans="1:4" x14ac:dyDescent="0.2">
      <c r="A241" s="106"/>
      <c r="B241" s="107"/>
      <c r="C241" s="107"/>
      <c r="D241" s="106"/>
    </row>
    <row r="242" spans="1:4" x14ac:dyDescent="0.2">
      <c r="A242" s="106"/>
      <c r="B242" s="107"/>
      <c r="C242" s="107"/>
      <c r="D242" s="106"/>
    </row>
    <row r="243" spans="1:4" x14ac:dyDescent="0.2">
      <c r="A243" s="106"/>
      <c r="B243" s="107"/>
      <c r="C243" s="107"/>
      <c r="D243" s="106"/>
    </row>
    <row r="244" spans="1:4" x14ac:dyDescent="0.2">
      <c r="A244" s="106"/>
      <c r="B244" s="107"/>
      <c r="C244" s="107"/>
      <c r="D244" s="106"/>
    </row>
    <row r="245" spans="1:4" x14ac:dyDescent="0.2">
      <c r="A245" s="97"/>
      <c r="B245" s="115"/>
      <c r="C245" s="101"/>
      <c r="D245" s="97"/>
    </row>
    <row r="246" spans="1:4" x14ac:dyDescent="0.2">
      <c r="A246" s="106"/>
      <c r="B246" s="95"/>
      <c r="C246" s="107"/>
      <c r="D246" s="106"/>
    </row>
    <row r="247" spans="1:4" x14ac:dyDescent="0.2">
      <c r="A247" s="97"/>
      <c r="B247" s="101"/>
      <c r="C247" s="101"/>
      <c r="D247" s="97"/>
    </row>
    <row r="248" spans="1:4" x14ac:dyDescent="0.2">
      <c r="A248" s="106"/>
      <c r="B248" s="107"/>
      <c r="C248" s="107"/>
      <c r="D248" s="106"/>
    </row>
    <row r="249" spans="1:4" x14ac:dyDescent="0.2">
      <c r="A249" s="106"/>
      <c r="B249" s="107"/>
      <c r="C249" s="107"/>
      <c r="D249" s="106"/>
    </row>
    <row r="250" spans="1:4" x14ac:dyDescent="0.2">
      <c r="A250" s="106"/>
      <c r="B250" s="107"/>
      <c r="C250" s="107"/>
      <c r="D250" s="106"/>
    </row>
    <row r="251" spans="1:4" x14ac:dyDescent="0.2">
      <c r="A251" s="106"/>
      <c r="B251" s="107"/>
      <c r="C251" s="107"/>
      <c r="D251" s="106"/>
    </row>
    <row r="252" spans="1:4" x14ac:dyDescent="0.2">
      <c r="A252" s="106"/>
      <c r="B252" s="107"/>
      <c r="C252" s="107"/>
      <c r="D252" s="106"/>
    </row>
    <row r="253" spans="1:4" x14ac:dyDescent="0.2">
      <c r="A253" s="106"/>
      <c r="B253" s="107"/>
      <c r="C253" s="107"/>
      <c r="D253" s="106"/>
    </row>
    <row r="254" spans="1:4" x14ac:dyDescent="0.2">
      <c r="A254" s="106"/>
      <c r="B254" s="107"/>
      <c r="C254" s="107"/>
      <c r="D254" s="106"/>
    </row>
    <row r="255" spans="1:4" x14ac:dyDescent="0.2">
      <c r="A255" s="106"/>
      <c r="B255" s="107"/>
      <c r="C255" s="107"/>
      <c r="D255" s="106"/>
    </row>
    <row r="256" spans="1:4" x14ac:dyDescent="0.2">
      <c r="A256" s="106"/>
      <c r="B256" s="107"/>
      <c r="C256" s="107"/>
      <c r="D256" s="106"/>
    </row>
    <row r="257" spans="1:4" x14ac:dyDescent="0.2">
      <c r="A257" s="106"/>
      <c r="B257" s="107"/>
      <c r="C257" s="107"/>
      <c r="D257" s="106"/>
    </row>
    <row r="258" spans="1:4" x14ac:dyDescent="0.2">
      <c r="A258" s="106"/>
      <c r="B258" s="107"/>
      <c r="C258" s="107"/>
      <c r="D258" s="106"/>
    </row>
    <row r="259" spans="1:4" x14ac:dyDescent="0.2">
      <c r="A259" s="106"/>
      <c r="B259" s="107"/>
      <c r="C259" s="107"/>
      <c r="D259" s="106"/>
    </row>
    <row r="260" spans="1:4" x14ac:dyDescent="0.2">
      <c r="A260" s="97"/>
      <c r="B260" s="115"/>
      <c r="C260" s="101"/>
      <c r="D260" s="97"/>
    </row>
    <row r="261" spans="1:4" x14ac:dyDescent="0.2">
      <c r="A261" s="106"/>
      <c r="B261" s="95"/>
      <c r="C261" s="107"/>
      <c r="D261" s="106"/>
    </row>
    <row r="262" spans="1:4" x14ac:dyDescent="0.2">
      <c r="A262" s="106"/>
      <c r="B262" s="95"/>
      <c r="C262" s="107"/>
      <c r="D262" s="106"/>
    </row>
    <row r="263" spans="1:4" x14ac:dyDescent="0.2">
      <c r="A263" s="106"/>
      <c r="B263" s="95"/>
      <c r="C263" s="107"/>
      <c r="D263" s="106"/>
    </row>
    <row r="264" spans="1:4" x14ac:dyDescent="0.2">
      <c r="A264" s="106"/>
      <c r="B264" s="95"/>
      <c r="C264" s="107"/>
      <c r="D264" s="106"/>
    </row>
    <row r="265" spans="1:4" x14ac:dyDescent="0.2">
      <c r="A265" s="97"/>
      <c r="B265" s="115"/>
      <c r="C265" s="97"/>
      <c r="D265" s="97"/>
    </row>
    <row r="266" spans="1:4" x14ac:dyDescent="0.2">
      <c r="A266" s="97"/>
      <c r="B266" s="115"/>
      <c r="C266" s="97"/>
      <c r="D266" s="97"/>
    </row>
    <row r="267" spans="1:4" x14ac:dyDescent="0.2">
      <c r="A267" s="106"/>
      <c r="B267" s="95"/>
      <c r="C267" s="106"/>
      <c r="D267" s="106"/>
    </row>
    <row r="268" spans="1:4" x14ac:dyDescent="0.2">
      <c r="A268" s="106"/>
      <c r="B268" s="95"/>
      <c r="C268" s="107"/>
      <c r="D268" s="106"/>
    </row>
    <row r="269" spans="1:4" x14ac:dyDescent="0.2">
      <c r="A269" s="106"/>
      <c r="B269" s="95"/>
      <c r="C269" s="107"/>
      <c r="D269" s="106"/>
    </row>
    <row r="270" spans="1:4" x14ac:dyDescent="0.2">
      <c r="A270" s="106"/>
      <c r="B270" s="95"/>
      <c r="C270" s="107"/>
      <c r="D270" s="106"/>
    </row>
    <row r="271" spans="1:4" x14ac:dyDescent="0.2">
      <c r="A271" s="106"/>
      <c r="B271" s="95"/>
      <c r="C271" s="107"/>
      <c r="D271" s="106"/>
    </row>
    <row r="272" spans="1:4" x14ac:dyDescent="0.2">
      <c r="A272" s="97"/>
      <c r="B272" s="115"/>
      <c r="C272" s="101"/>
      <c r="D272" s="97"/>
    </row>
    <row r="273" spans="1:4" x14ac:dyDescent="0.2">
      <c r="A273" s="106"/>
      <c r="B273" s="95"/>
      <c r="C273" s="107"/>
      <c r="D273" s="106"/>
    </row>
    <row r="274" spans="1:4" x14ac:dyDescent="0.2">
      <c r="A274" s="106"/>
      <c r="B274" s="95"/>
      <c r="C274" s="107"/>
      <c r="D274" s="106"/>
    </row>
    <row r="275" spans="1:4" x14ac:dyDescent="0.2">
      <c r="A275" s="106"/>
      <c r="B275" s="95"/>
      <c r="C275" s="107"/>
      <c r="D275" s="106"/>
    </row>
    <row r="276" spans="1:4" x14ac:dyDescent="0.2">
      <c r="A276" s="106"/>
      <c r="B276" s="95"/>
      <c r="C276" s="107"/>
      <c r="D276" s="106"/>
    </row>
    <row r="277" spans="1:4" x14ac:dyDescent="0.2">
      <c r="A277" s="106"/>
      <c r="B277" s="95"/>
      <c r="C277" s="107"/>
      <c r="D277" s="106"/>
    </row>
    <row r="278" spans="1:4" x14ac:dyDescent="0.2">
      <c r="A278" s="106"/>
      <c r="B278" s="95"/>
      <c r="C278" s="107"/>
      <c r="D278" s="106"/>
    </row>
    <row r="279" spans="1:4" x14ac:dyDescent="0.2">
      <c r="A279" s="106"/>
      <c r="B279" s="95"/>
      <c r="C279" s="107"/>
      <c r="D279" s="106"/>
    </row>
    <row r="280" spans="1:4" x14ac:dyDescent="0.2">
      <c r="A280" s="106"/>
      <c r="B280" s="95"/>
      <c r="C280" s="107"/>
      <c r="D280" s="106"/>
    </row>
    <row r="281" spans="1:4" x14ac:dyDescent="0.2">
      <c r="A281" s="97"/>
      <c r="B281" s="95"/>
      <c r="C281" s="107"/>
      <c r="D281" s="97"/>
    </row>
    <row r="282" spans="1:4" x14ac:dyDescent="0.2">
      <c r="A282" s="98"/>
      <c r="B282" s="98"/>
      <c r="C282" s="98"/>
      <c r="D282" s="98"/>
    </row>
    <row r="283" spans="1:4" x14ac:dyDescent="0.2">
      <c r="A283" s="98"/>
      <c r="B283" s="98"/>
      <c r="C283" s="98"/>
      <c r="D283" s="98"/>
    </row>
    <row r="284" spans="1:4" x14ac:dyDescent="0.2">
      <c r="A284" s="98"/>
      <c r="B284" s="98"/>
      <c r="C284" s="98"/>
      <c r="D284" s="98"/>
    </row>
    <row r="285" spans="1:4" x14ac:dyDescent="0.2">
      <c r="A285" s="98"/>
      <c r="B285" s="98"/>
      <c r="C285" s="98"/>
      <c r="D285" s="98"/>
    </row>
    <row r="286" spans="1:4" x14ac:dyDescent="0.2">
      <c r="A286" s="98"/>
      <c r="B286" s="98"/>
      <c r="C286" s="98"/>
      <c r="D286" s="98"/>
    </row>
    <row r="287" spans="1:4" x14ac:dyDescent="0.2">
      <c r="A287" s="98"/>
      <c r="B287" s="98"/>
      <c r="C287" s="98"/>
      <c r="D287" s="98"/>
    </row>
    <row r="288" spans="1:4" x14ac:dyDescent="0.2">
      <c r="A288" s="98"/>
      <c r="B288" s="98"/>
      <c r="C288" s="98"/>
      <c r="D288" s="98"/>
    </row>
    <row r="289" spans="1:4" x14ac:dyDescent="0.2">
      <c r="A289" s="98"/>
      <c r="B289" s="98"/>
      <c r="C289" s="98"/>
      <c r="D289" s="98"/>
    </row>
    <row r="290" spans="1:4" x14ac:dyDescent="0.2">
      <c r="A290" s="98"/>
      <c r="B290" s="98"/>
      <c r="C290" s="98"/>
      <c r="D290" s="98"/>
    </row>
    <row r="291" spans="1:4" x14ac:dyDescent="0.2">
      <c r="A291" s="98"/>
      <c r="B291" s="98"/>
      <c r="C291" s="98"/>
      <c r="D291" s="98"/>
    </row>
    <row r="292" spans="1:4" x14ac:dyDescent="0.2">
      <c r="A292" s="98"/>
      <c r="B292" s="98"/>
      <c r="C292" s="98"/>
      <c r="D292" s="98"/>
    </row>
    <row r="293" spans="1:4" x14ac:dyDescent="0.2">
      <c r="A293" s="98"/>
      <c r="B293" s="98"/>
      <c r="C293" s="98"/>
      <c r="D293" s="98"/>
    </row>
    <row r="294" spans="1:4" x14ac:dyDescent="0.2">
      <c r="A294" s="98"/>
      <c r="B294" s="98"/>
      <c r="C294" s="98"/>
      <c r="D294" s="98"/>
    </row>
    <row r="295" spans="1:4" x14ac:dyDescent="0.2">
      <c r="A295" s="98"/>
      <c r="B295" s="98"/>
      <c r="C295" s="98"/>
      <c r="D295" s="98"/>
    </row>
    <row r="296" spans="1:4" x14ac:dyDescent="0.2">
      <c r="A296" s="98"/>
      <c r="B296" s="98"/>
      <c r="C296" s="98"/>
      <c r="D296" s="98"/>
    </row>
    <row r="297" spans="1:4" x14ac:dyDescent="0.2">
      <c r="A297" s="98"/>
      <c r="B297" s="98"/>
      <c r="C297" s="98"/>
      <c r="D297" s="98"/>
    </row>
    <row r="298" spans="1:4" x14ac:dyDescent="0.2">
      <c r="A298" s="98"/>
      <c r="B298" s="98"/>
      <c r="C298" s="98"/>
      <c r="D298" s="98"/>
    </row>
    <row r="299" spans="1:4" x14ac:dyDescent="0.2">
      <c r="A299" s="98"/>
      <c r="B299" s="98"/>
      <c r="C299" s="98"/>
      <c r="D299" s="98"/>
    </row>
    <row r="300" spans="1:4" x14ac:dyDescent="0.2">
      <c r="A300" s="98"/>
      <c r="B300" s="98"/>
      <c r="C300" s="98"/>
      <c r="D300" s="98"/>
    </row>
    <row r="301" spans="1:4" x14ac:dyDescent="0.2">
      <c r="A301" s="98"/>
      <c r="B301" s="98"/>
      <c r="C301" s="98"/>
      <c r="D301" s="98"/>
    </row>
    <row r="302" spans="1:4" x14ac:dyDescent="0.2">
      <c r="A302" s="98"/>
      <c r="B302" s="98"/>
      <c r="C302" s="98"/>
      <c r="D302" s="98"/>
    </row>
    <row r="303" spans="1:4" x14ac:dyDescent="0.2">
      <c r="A303" s="98"/>
      <c r="B303" s="98"/>
      <c r="C303" s="98"/>
      <c r="D303" s="98"/>
    </row>
    <row r="304" spans="1:4" x14ac:dyDescent="0.2">
      <c r="A304" s="98"/>
      <c r="B304" s="98"/>
      <c r="C304" s="98"/>
      <c r="D304" s="98"/>
    </row>
    <row r="305" spans="1:4" x14ac:dyDescent="0.2">
      <c r="A305" s="98"/>
      <c r="B305" s="98"/>
      <c r="C305" s="98"/>
      <c r="D305" s="98"/>
    </row>
    <row r="306" spans="1:4" x14ac:dyDescent="0.2">
      <c r="A306" s="98"/>
      <c r="B306" s="98"/>
      <c r="C306" s="98"/>
      <c r="D306" s="98"/>
    </row>
    <row r="307" spans="1:4" x14ac:dyDescent="0.2">
      <c r="A307" s="98"/>
      <c r="B307" s="98"/>
      <c r="C307" s="98"/>
      <c r="D307" s="98"/>
    </row>
    <row r="308" spans="1:4" x14ac:dyDescent="0.2">
      <c r="A308" s="98"/>
      <c r="B308" s="98"/>
      <c r="C308" s="98"/>
      <c r="D308" s="98"/>
    </row>
    <row r="309" spans="1:4" x14ac:dyDescent="0.2">
      <c r="A309" s="98"/>
      <c r="B309" s="98"/>
      <c r="C309" s="98"/>
      <c r="D309" s="98"/>
    </row>
    <row r="310" spans="1:4" x14ac:dyDescent="0.2">
      <c r="A310" s="98"/>
      <c r="B310" s="98"/>
      <c r="C310" s="98"/>
      <c r="D310" s="98"/>
    </row>
    <row r="311" spans="1:4" x14ac:dyDescent="0.2">
      <c r="A311" s="98"/>
      <c r="B311" s="98"/>
      <c r="C311" s="98"/>
      <c r="D311" s="98"/>
    </row>
    <row r="312" spans="1:4" x14ac:dyDescent="0.2">
      <c r="A312" s="98"/>
      <c r="B312" s="98"/>
      <c r="C312" s="98"/>
      <c r="D312" s="98"/>
    </row>
    <row r="313" spans="1:4" x14ac:dyDescent="0.2">
      <c r="A313" s="98"/>
      <c r="B313" s="98"/>
      <c r="C313" s="98"/>
      <c r="D313" s="98"/>
    </row>
    <row r="314" spans="1:4" x14ac:dyDescent="0.2">
      <c r="A314" s="98"/>
      <c r="B314" s="98"/>
      <c r="C314" s="98"/>
      <c r="D314" s="98"/>
    </row>
    <row r="315" spans="1:4" x14ac:dyDescent="0.2">
      <c r="A315" s="98"/>
      <c r="B315" s="98"/>
      <c r="C315" s="98"/>
      <c r="D315" s="98"/>
    </row>
    <row r="316" spans="1:4" x14ac:dyDescent="0.2">
      <c r="A316" s="98"/>
      <c r="B316" s="98"/>
      <c r="C316" s="98"/>
      <c r="D316" s="98"/>
    </row>
    <row r="317" spans="1:4" x14ac:dyDescent="0.2">
      <c r="A317" s="98"/>
      <c r="B317" s="98"/>
      <c r="C317" s="98"/>
      <c r="D317" s="98"/>
    </row>
    <row r="318" spans="1:4" x14ac:dyDescent="0.2">
      <c r="A318" s="98"/>
      <c r="B318" s="98"/>
      <c r="C318" s="98"/>
      <c r="D318" s="98"/>
    </row>
    <row r="319" spans="1:4" x14ac:dyDescent="0.2">
      <c r="A319" s="98"/>
      <c r="B319" s="98"/>
      <c r="C319" s="98"/>
      <c r="D319" s="98"/>
    </row>
    <row r="320" spans="1:4" x14ac:dyDescent="0.2">
      <c r="A320" s="98"/>
      <c r="B320" s="98"/>
      <c r="C320" s="98"/>
      <c r="D320" s="98"/>
    </row>
    <row r="321" spans="1:4" x14ac:dyDescent="0.2">
      <c r="A321" s="98"/>
      <c r="B321" s="98"/>
      <c r="C321" s="98"/>
      <c r="D321" s="98"/>
    </row>
    <row r="322" spans="1:4" x14ac:dyDescent="0.2">
      <c r="A322" s="98"/>
      <c r="B322" s="98"/>
      <c r="C322" s="98"/>
      <c r="D322" s="98"/>
    </row>
    <row r="323" spans="1:4" x14ac:dyDescent="0.2">
      <c r="A323" s="98"/>
      <c r="B323" s="98"/>
      <c r="C323" s="98"/>
      <c r="D323" s="98"/>
    </row>
    <row r="324" spans="1:4" x14ac:dyDescent="0.2">
      <c r="A324" s="98"/>
      <c r="B324" s="98"/>
      <c r="C324" s="98"/>
      <c r="D324" s="98"/>
    </row>
    <row r="325" spans="1:4" x14ac:dyDescent="0.2">
      <c r="A325" s="98"/>
      <c r="B325" s="98"/>
      <c r="C325" s="98"/>
      <c r="D325" s="98"/>
    </row>
    <row r="326" spans="1:4" x14ac:dyDescent="0.2">
      <c r="A326" s="98"/>
      <c r="B326" s="98"/>
      <c r="C326" s="98"/>
      <c r="D326" s="98"/>
    </row>
    <row r="327" spans="1:4" x14ac:dyDescent="0.2">
      <c r="A327" s="98"/>
      <c r="B327" s="98"/>
      <c r="C327" s="98"/>
      <c r="D327" s="98"/>
    </row>
    <row r="328" spans="1:4" x14ac:dyDescent="0.2">
      <c r="A328" s="98"/>
      <c r="B328" s="98"/>
      <c r="C328" s="98"/>
      <c r="D328" s="98"/>
    </row>
    <row r="329" spans="1:4" x14ac:dyDescent="0.2">
      <c r="A329" s="98"/>
      <c r="B329" s="98"/>
      <c r="C329" s="98"/>
      <c r="D329" s="98"/>
    </row>
    <row r="330" spans="1:4" x14ac:dyDescent="0.2">
      <c r="A330" s="98"/>
      <c r="B330" s="98"/>
      <c r="C330" s="98"/>
      <c r="D330" s="98"/>
    </row>
    <row r="331" spans="1:4" x14ac:dyDescent="0.2">
      <c r="A331" s="98"/>
      <c r="B331" s="98"/>
      <c r="C331" s="98"/>
      <c r="D331" s="98"/>
    </row>
    <row r="332" spans="1:4" x14ac:dyDescent="0.2">
      <c r="A332" s="98"/>
      <c r="B332" s="98"/>
      <c r="C332" s="98"/>
      <c r="D332" s="98"/>
    </row>
    <row r="333" spans="1:4" x14ac:dyDescent="0.2">
      <c r="A333" s="98"/>
      <c r="B333" s="98"/>
      <c r="C333" s="98"/>
      <c r="D333" s="98"/>
    </row>
    <row r="334" spans="1:4" x14ac:dyDescent="0.2">
      <c r="A334" s="98"/>
      <c r="B334" s="98"/>
      <c r="C334" s="98"/>
      <c r="D334" s="98"/>
    </row>
    <row r="335" spans="1:4" x14ac:dyDescent="0.2">
      <c r="A335" s="98"/>
      <c r="B335" s="98"/>
      <c r="C335" s="98"/>
      <c r="D335" s="98"/>
    </row>
    <row r="336" spans="1:4" x14ac:dyDescent="0.2">
      <c r="A336" s="98"/>
      <c r="B336" s="98"/>
      <c r="C336" s="98"/>
      <c r="D336" s="98"/>
    </row>
    <row r="337" spans="1:4" x14ac:dyDescent="0.2">
      <c r="A337" s="98"/>
      <c r="B337" s="98"/>
      <c r="C337" s="98"/>
      <c r="D337" s="98"/>
    </row>
    <row r="338" spans="1:4" x14ac:dyDescent="0.2">
      <c r="A338" s="98"/>
      <c r="B338" s="98"/>
      <c r="C338" s="98"/>
      <c r="D338" s="98"/>
    </row>
    <row r="339" spans="1:4" x14ac:dyDescent="0.2">
      <c r="A339" s="98"/>
      <c r="B339" s="98"/>
      <c r="C339" s="98"/>
      <c r="D339" s="98"/>
    </row>
    <row r="340" spans="1:4" x14ac:dyDescent="0.2">
      <c r="A340" s="98"/>
      <c r="B340" s="98"/>
      <c r="C340" s="98"/>
      <c r="D340" s="98"/>
    </row>
    <row r="341" spans="1:4" x14ac:dyDescent="0.2">
      <c r="A341" s="98"/>
      <c r="B341" s="98"/>
      <c r="C341" s="98"/>
      <c r="D341" s="98"/>
    </row>
    <row r="342" spans="1:4" x14ac:dyDescent="0.2">
      <c r="A342" s="98"/>
      <c r="B342" s="98"/>
      <c r="C342" s="98"/>
      <c r="D342" s="98"/>
    </row>
    <row r="343" spans="1:4" x14ac:dyDescent="0.2">
      <c r="A343" s="98"/>
      <c r="B343" s="98"/>
      <c r="C343" s="98"/>
      <c r="D343" s="98"/>
    </row>
    <row r="344" spans="1:4" x14ac:dyDescent="0.2">
      <c r="A344" s="98"/>
      <c r="B344" s="98"/>
      <c r="C344" s="98"/>
      <c r="D344" s="98"/>
    </row>
    <row r="345" spans="1:4" x14ac:dyDescent="0.2">
      <c r="A345" s="98"/>
      <c r="B345" s="98"/>
      <c r="C345" s="98"/>
      <c r="D345" s="98"/>
    </row>
    <row r="346" spans="1:4" x14ac:dyDescent="0.2">
      <c r="A346" s="98"/>
      <c r="B346" s="98"/>
      <c r="C346" s="98"/>
      <c r="D346" s="98"/>
    </row>
    <row r="347" spans="1:4" x14ac:dyDescent="0.2">
      <c r="A347" s="98"/>
      <c r="B347" s="98"/>
      <c r="C347" s="98"/>
      <c r="D347" s="98"/>
    </row>
    <row r="348" spans="1:4" x14ac:dyDescent="0.2">
      <c r="A348" s="98"/>
      <c r="B348" s="98"/>
      <c r="C348" s="98"/>
      <c r="D348" s="98"/>
    </row>
    <row r="349" spans="1:4" x14ac:dyDescent="0.2">
      <c r="A349" s="98"/>
      <c r="B349" s="98"/>
      <c r="C349" s="98"/>
      <c r="D349" s="98"/>
    </row>
    <row r="350" spans="1:4" x14ac:dyDescent="0.2">
      <c r="A350" s="98"/>
      <c r="B350" s="98"/>
      <c r="C350" s="98"/>
      <c r="D350" s="98"/>
    </row>
    <row r="351" spans="1:4" x14ac:dyDescent="0.2">
      <c r="A351" s="98"/>
      <c r="B351" s="98"/>
      <c r="C351" s="98"/>
      <c r="D351" s="98"/>
    </row>
    <row r="352" spans="1:4" x14ac:dyDescent="0.2">
      <c r="A352" s="98"/>
      <c r="B352" s="98"/>
      <c r="C352" s="98"/>
      <c r="D352" s="98"/>
    </row>
    <row r="353" spans="1:4" x14ac:dyDescent="0.2">
      <c r="A353" s="98"/>
      <c r="B353" s="98"/>
      <c r="C353" s="98"/>
      <c r="D353" s="98"/>
    </row>
    <row r="354" spans="1:4" x14ac:dyDescent="0.2">
      <c r="A354" s="98"/>
      <c r="B354" s="98"/>
      <c r="C354" s="98"/>
      <c r="D354" s="98"/>
    </row>
    <row r="355" spans="1:4" x14ac:dyDescent="0.2">
      <c r="A355" s="98"/>
      <c r="B355" s="98"/>
      <c r="C355" s="98"/>
      <c r="D355" s="98"/>
    </row>
    <row r="356" spans="1:4" x14ac:dyDescent="0.2">
      <c r="A356" s="98"/>
      <c r="B356" s="98"/>
      <c r="C356" s="98"/>
      <c r="D356" s="98"/>
    </row>
    <row r="357" spans="1:4" x14ac:dyDescent="0.2">
      <c r="A357" s="98"/>
      <c r="B357" s="98"/>
      <c r="C357" s="98"/>
      <c r="D357" s="98"/>
    </row>
    <row r="358" spans="1:4" x14ac:dyDescent="0.2">
      <c r="A358" s="98"/>
      <c r="B358" s="98"/>
      <c r="C358" s="98"/>
      <c r="D358" s="98"/>
    </row>
    <row r="359" spans="1:4" x14ac:dyDescent="0.2">
      <c r="A359" s="98"/>
      <c r="B359" s="98"/>
      <c r="C359" s="98"/>
      <c r="D359" s="98"/>
    </row>
    <row r="360" spans="1:4" x14ac:dyDescent="0.2">
      <c r="A360" s="98"/>
      <c r="B360" s="98"/>
      <c r="C360" s="98"/>
      <c r="D360" s="98"/>
    </row>
    <row r="361" spans="1:4" x14ac:dyDescent="0.2">
      <c r="A361" s="98"/>
      <c r="B361" s="98"/>
      <c r="C361" s="98"/>
      <c r="D361" s="98"/>
    </row>
    <row r="362" spans="1:4" x14ac:dyDescent="0.2">
      <c r="A362" s="98"/>
      <c r="B362" s="98"/>
      <c r="C362" s="98"/>
      <c r="D362" s="98"/>
    </row>
    <row r="363" spans="1:4" x14ac:dyDescent="0.2">
      <c r="A363" s="98"/>
      <c r="B363" s="98"/>
      <c r="C363" s="98"/>
      <c r="D363" s="98"/>
    </row>
    <row r="364" spans="1:4" x14ac:dyDescent="0.2">
      <c r="A364" s="98"/>
      <c r="B364" s="98"/>
      <c r="C364" s="98"/>
      <c r="D364" s="98"/>
    </row>
    <row r="365" spans="1:4" x14ac:dyDescent="0.2">
      <c r="A365" s="98"/>
      <c r="B365" s="98"/>
      <c r="C365" s="98"/>
      <c r="D365" s="98"/>
    </row>
    <row r="366" spans="1:4" x14ac:dyDescent="0.2">
      <c r="A366" s="98"/>
      <c r="B366" s="98"/>
      <c r="C366" s="98"/>
      <c r="D366" s="98"/>
    </row>
    <row r="367" spans="1:4" x14ac:dyDescent="0.2">
      <c r="A367" s="98"/>
      <c r="B367" s="98"/>
      <c r="C367" s="98"/>
      <c r="D367" s="98"/>
    </row>
    <row r="368" spans="1:4" x14ac:dyDescent="0.2">
      <c r="A368" s="98"/>
      <c r="B368" s="98"/>
      <c r="C368" s="98"/>
      <c r="D368" s="98"/>
    </row>
    <row r="369" spans="1:4" x14ac:dyDescent="0.2">
      <c r="A369" s="98"/>
      <c r="B369" s="98"/>
      <c r="C369" s="98"/>
      <c r="D369" s="98"/>
    </row>
    <row r="370" spans="1:4" x14ac:dyDescent="0.2">
      <c r="A370" s="98"/>
      <c r="B370" s="98"/>
      <c r="C370" s="98"/>
      <c r="D370" s="98"/>
    </row>
    <row r="371" spans="1:4" x14ac:dyDescent="0.2">
      <c r="A371" s="98"/>
      <c r="B371" s="98"/>
      <c r="C371" s="98"/>
      <c r="D371" s="98"/>
    </row>
    <row r="372" spans="1:4" x14ac:dyDescent="0.2">
      <c r="A372" s="98"/>
      <c r="B372" s="98"/>
      <c r="C372" s="98"/>
      <c r="D372" s="98"/>
    </row>
    <row r="373" spans="1:4" x14ac:dyDescent="0.2">
      <c r="A373" s="98"/>
      <c r="B373" s="98"/>
      <c r="C373" s="98"/>
      <c r="D373" s="98"/>
    </row>
    <row r="374" spans="1:4" x14ac:dyDescent="0.2">
      <c r="A374" s="98"/>
      <c r="B374" s="98"/>
      <c r="C374" s="98"/>
      <c r="D374" s="98"/>
    </row>
    <row r="375" spans="1:4" x14ac:dyDescent="0.2">
      <c r="A375" s="98"/>
      <c r="B375" s="98"/>
      <c r="C375" s="98"/>
      <c r="D375" s="98"/>
    </row>
    <row r="376" spans="1:4" x14ac:dyDescent="0.2">
      <c r="A376" s="98"/>
      <c r="B376" s="98"/>
      <c r="C376" s="98"/>
      <c r="D376" s="98"/>
    </row>
    <row r="377" spans="1:4" x14ac:dyDescent="0.2">
      <c r="A377" s="98"/>
      <c r="B377" s="98"/>
      <c r="C377" s="98"/>
      <c r="D377" s="98"/>
    </row>
    <row r="378" spans="1:4" x14ac:dyDescent="0.2">
      <c r="A378" s="98"/>
      <c r="B378" s="98"/>
      <c r="C378" s="98"/>
      <c r="D378" s="98"/>
    </row>
    <row r="379" spans="1:4" x14ac:dyDescent="0.2">
      <c r="A379" s="98"/>
      <c r="B379" s="98"/>
      <c r="C379" s="98"/>
      <c r="D379" s="98"/>
    </row>
    <row r="380" spans="1:4" x14ac:dyDescent="0.2">
      <c r="A380" s="98"/>
      <c r="B380" s="98"/>
      <c r="C380" s="98"/>
      <c r="D380" s="98"/>
    </row>
    <row r="381" spans="1:4" x14ac:dyDescent="0.2">
      <c r="A381" s="98"/>
      <c r="B381" s="98"/>
      <c r="C381" s="98"/>
      <c r="D381" s="98"/>
    </row>
    <row r="382" spans="1:4" x14ac:dyDescent="0.2">
      <c r="A382" s="98"/>
      <c r="B382" s="98"/>
      <c r="C382" s="98"/>
      <c r="D382" s="98"/>
    </row>
    <row r="383" spans="1:4" x14ac:dyDescent="0.2">
      <c r="A383" s="98"/>
      <c r="B383" s="98"/>
      <c r="C383" s="98"/>
      <c r="D383" s="98"/>
    </row>
    <row r="384" spans="1:4" x14ac:dyDescent="0.2">
      <c r="A384" s="98"/>
      <c r="B384" s="98"/>
      <c r="C384" s="98"/>
      <c r="D384" s="98"/>
    </row>
    <row r="385" spans="1:4" x14ac:dyDescent="0.2">
      <c r="A385" s="98"/>
      <c r="B385" s="98"/>
      <c r="C385" s="98"/>
      <c r="D385" s="98"/>
    </row>
    <row r="386" spans="1:4" x14ac:dyDescent="0.2">
      <c r="A386" s="98"/>
      <c r="B386" s="98"/>
      <c r="C386" s="98"/>
      <c r="D386" s="98"/>
    </row>
    <row r="387" spans="1:4" x14ac:dyDescent="0.2">
      <c r="A387" s="98"/>
      <c r="B387" s="98"/>
      <c r="C387" s="98"/>
      <c r="D387" s="98"/>
    </row>
    <row r="388" spans="1:4" x14ac:dyDescent="0.2">
      <c r="A388" s="98"/>
      <c r="B388" s="98"/>
      <c r="C388" s="98"/>
      <c r="D388" s="98"/>
    </row>
    <row r="389" spans="1:4" x14ac:dyDescent="0.2">
      <c r="A389" s="98"/>
      <c r="B389" s="98"/>
      <c r="C389" s="98"/>
      <c r="D389" s="98"/>
    </row>
    <row r="390" spans="1:4" x14ac:dyDescent="0.2">
      <c r="A390" s="98"/>
      <c r="B390" s="98"/>
      <c r="C390" s="98"/>
      <c r="D390" s="98"/>
    </row>
    <row r="391" spans="1:4" x14ac:dyDescent="0.2">
      <c r="A391" s="98"/>
      <c r="B391" s="98"/>
      <c r="C391" s="98"/>
      <c r="D391" s="98"/>
    </row>
    <row r="392" spans="1:4" x14ac:dyDescent="0.2">
      <c r="A392" s="98"/>
      <c r="B392" s="98"/>
      <c r="C392" s="98"/>
      <c r="D392" s="98"/>
    </row>
    <row r="393" spans="1:4" x14ac:dyDescent="0.2">
      <c r="A393" s="98"/>
      <c r="B393" s="98"/>
      <c r="C393" s="98"/>
      <c r="D393" s="98"/>
    </row>
    <row r="394" spans="1:4" x14ac:dyDescent="0.2">
      <c r="A394" s="98"/>
      <c r="B394" s="98"/>
      <c r="C394" s="98"/>
      <c r="D394" s="98"/>
    </row>
    <row r="395" spans="1:4" x14ac:dyDescent="0.2">
      <c r="A395" s="98"/>
      <c r="B395" s="98"/>
      <c r="C395" s="98"/>
      <c r="D395" s="98"/>
    </row>
    <row r="396" spans="1:4" x14ac:dyDescent="0.2">
      <c r="A396" s="98"/>
      <c r="B396" s="98"/>
      <c r="C396" s="98"/>
      <c r="D396" s="98"/>
    </row>
    <row r="397" spans="1:4" x14ac:dyDescent="0.2">
      <c r="A397" s="98"/>
      <c r="B397" s="98"/>
      <c r="C397" s="98"/>
      <c r="D397" s="98"/>
    </row>
    <row r="398" spans="1:4" x14ac:dyDescent="0.2">
      <c r="A398" s="98"/>
      <c r="B398" s="98"/>
      <c r="C398" s="98"/>
      <c r="D398" s="98"/>
    </row>
    <row r="399" spans="1:4" x14ac:dyDescent="0.2">
      <c r="A399" s="98"/>
      <c r="B399" s="98"/>
      <c r="C399" s="98"/>
      <c r="D399" s="98"/>
    </row>
    <row r="400" spans="1:4" x14ac:dyDescent="0.2">
      <c r="A400" s="98"/>
      <c r="B400" s="98"/>
      <c r="C400" s="98"/>
      <c r="D400" s="98"/>
    </row>
    <row r="401" spans="1:4" x14ac:dyDescent="0.2">
      <c r="A401" s="98"/>
      <c r="B401" s="98"/>
      <c r="C401" s="98"/>
      <c r="D401" s="98"/>
    </row>
    <row r="402" spans="1:4" x14ac:dyDescent="0.2">
      <c r="A402" s="98"/>
      <c r="B402" s="98"/>
      <c r="C402" s="98"/>
      <c r="D402" s="98"/>
    </row>
    <row r="403" spans="1:4" x14ac:dyDescent="0.2">
      <c r="A403" s="98"/>
      <c r="B403" s="98"/>
      <c r="C403" s="98"/>
      <c r="D403" s="98"/>
    </row>
    <row r="404" spans="1:4" x14ac:dyDescent="0.2">
      <c r="A404" s="98"/>
      <c r="B404" s="98"/>
      <c r="C404" s="98"/>
      <c r="D404" s="98"/>
    </row>
    <row r="405" spans="1:4" x14ac:dyDescent="0.2">
      <c r="A405" s="98"/>
      <c r="B405" s="98"/>
      <c r="C405" s="98"/>
      <c r="D405" s="98"/>
    </row>
    <row r="406" spans="1:4" x14ac:dyDescent="0.2">
      <c r="A406" s="98"/>
      <c r="B406" s="98"/>
      <c r="C406" s="98"/>
      <c r="D406" s="98"/>
    </row>
    <row r="407" spans="1:4" x14ac:dyDescent="0.2">
      <c r="A407" s="98"/>
      <c r="B407" s="98"/>
      <c r="C407" s="98"/>
      <c r="D407" s="98"/>
    </row>
    <row r="408" spans="1:4" x14ac:dyDescent="0.2">
      <c r="A408" s="98"/>
      <c r="B408" s="98"/>
      <c r="C408" s="98"/>
      <c r="D408" s="98"/>
    </row>
    <row r="409" spans="1:4" x14ac:dyDescent="0.2">
      <c r="A409" s="98"/>
      <c r="B409" s="98"/>
      <c r="C409" s="98"/>
      <c r="D409" s="98"/>
    </row>
    <row r="410" spans="1:4" x14ac:dyDescent="0.2">
      <c r="A410" s="98"/>
      <c r="B410" s="98"/>
      <c r="C410" s="98"/>
      <c r="D410" s="98"/>
    </row>
    <row r="411" spans="1:4" x14ac:dyDescent="0.2">
      <c r="A411" s="98"/>
      <c r="B411" s="98"/>
      <c r="C411" s="98"/>
      <c r="D411" s="98"/>
    </row>
    <row r="412" spans="1:4" x14ac:dyDescent="0.2">
      <c r="A412" s="98"/>
      <c r="B412" s="98"/>
      <c r="C412" s="98"/>
      <c r="D412" s="98"/>
    </row>
    <row r="413" spans="1:4" x14ac:dyDescent="0.2">
      <c r="A413" s="98"/>
      <c r="B413" s="98"/>
      <c r="C413" s="98"/>
      <c r="D413" s="98"/>
    </row>
    <row r="414" spans="1:4" x14ac:dyDescent="0.2">
      <c r="A414" s="98"/>
      <c r="B414" s="98"/>
      <c r="C414" s="98"/>
      <c r="D414" s="98"/>
    </row>
    <row r="415" spans="1:4" x14ac:dyDescent="0.2">
      <c r="A415" s="98"/>
      <c r="B415" s="98"/>
      <c r="C415" s="98"/>
      <c r="D415" s="98"/>
    </row>
    <row r="416" spans="1:4" x14ac:dyDescent="0.2">
      <c r="A416" s="98"/>
      <c r="B416" s="98"/>
      <c r="C416" s="98"/>
      <c r="D416" s="98"/>
    </row>
    <row r="417" spans="1:4" x14ac:dyDescent="0.2">
      <c r="A417" s="98"/>
      <c r="B417" s="98"/>
      <c r="C417" s="98"/>
      <c r="D417" s="98"/>
    </row>
    <row r="418" spans="1:4" x14ac:dyDescent="0.2">
      <c r="A418" s="98"/>
      <c r="B418" s="98"/>
      <c r="C418" s="98"/>
      <c r="D418" s="98"/>
    </row>
    <row r="419" spans="1:4" x14ac:dyDescent="0.2">
      <c r="A419" s="98"/>
      <c r="B419" s="98"/>
      <c r="C419" s="98"/>
      <c r="D419" s="98"/>
    </row>
    <row r="420" spans="1:4" x14ac:dyDescent="0.2">
      <c r="A420" s="98"/>
      <c r="B420" s="98"/>
      <c r="C420" s="98"/>
      <c r="D420" s="98"/>
    </row>
    <row r="421" spans="1:4" x14ac:dyDescent="0.2">
      <c r="A421" s="98"/>
      <c r="B421" s="98"/>
      <c r="C421" s="98"/>
      <c r="D421" s="98"/>
    </row>
    <row r="422" spans="1:4" x14ac:dyDescent="0.2">
      <c r="A422" s="98"/>
      <c r="B422" s="98"/>
      <c r="C422" s="98"/>
      <c r="D422" s="98"/>
    </row>
    <row r="423" spans="1:4" x14ac:dyDescent="0.2">
      <c r="A423" s="98"/>
      <c r="B423" s="98"/>
      <c r="C423" s="98"/>
      <c r="D423" s="98"/>
    </row>
    <row r="424" spans="1:4" x14ac:dyDescent="0.2">
      <c r="A424" s="98"/>
      <c r="B424" s="98"/>
      <c r="C424" s="98"/>
      <c r="D424" s="98"/>
    </row>
    <row r="425" spans="1:4" x14ac:dyDescent="0.2">
      <c r="A425" s="98"/>
      <c r="B425" s="98"/>
      <c r="C425" s="98"/>
      <c r="D425" s="98"/>
    </row>
    <row r="426" spans="1:4" x14ac:dyDescent="0.2">
      <c r="A426" s="98"/>
      <c r="B426" s="98"/>
      <c r="C426" s="98"/>
      <c r="D426" s="98"/>
    </row>
    <row r="427" spans="1:4" x14ac:dyDescent="0.2">
      <c r="A427" s="98"/>
      <c r="B427" s="98"/>
      <c r="C427" s="98"/>
      <c r="D427" s="98"/>
    </row>
    <row r="428" spans="1:4" x14ac:dyDescent="0.2">
      <c r="A428" s="98"/>
      <c r="B428" s="98"/>
      <c r="C428" s="98"/>
      <c r="D428" s="98"/>
    </row>
    <row r="429" spans="1:4" x14ac:dyDescent="0.2">
      <c r="A429" s="98"/>
      <c r="B429" s="98"/>
      <c r="C429" s="98"/>
      <c r="D429" s="98"/>
    </row>
    <row r="430" spans="1:4" x14ac:dyDescent="0.2">
      <c r="A430" s="98"/>
      <c r="B430" s="98"/>
      <c r="C430" s="98"/>
      <c r="D430" s="98"/>
    </row>
    <row r="431" spans="1:4" x14ac:dyDescent="0.2">
      <c r="A431" s="98"/>
      <c r="B431" s="98"/>
      <c r="C431" s="98"/>
      <c r="D431" s="98"/>
    </row>
    <row r="432" spans="1:4" x14ac:dyDescent="0.2">
      <c r="A432" s="98"/>
      <c r="B432" s="98"/>
      <c r="C432" s="98"/>
      <c r="D432" s="98"/>
    </row>
    <row r="433" spans="1:4" x14ac:dyDescent="0.2">
      <c r="A433" s="98"/>
      <c r="B433" s="98"/>
      <c r="C433" s="98"/>
      <c r="D433" s="98"/>
    </row>
    <row r="434" spans="1:4" x14ac:dyDescent="0.2">
      <c r="A434" s="98"/>
      <c r="B434" s="98"/>
      <c r="C434" s="98"/>
      <c r="D434" s="98"/>
    </row>
    <row r="435" spans="1:4" x14ac:dyDescent="0.2">
      <c r="A435" s="98"/>
      <c r="B435" s="98"/>
      <c r="C435" s="98"/>
      <c r="D435" s="98"/>
    </row>
    <row r="436" spans="1:4" x14ac:dyDescent="0.2">
      <c r="A436" s="98"/>
      <c r="B436" s="98"/>
      <c r="C436" s="98"/>
      <c r="D436" s="98"/>
    </row>
    <row r="437" spans="1:4" x14ac:dyDescent="0.2">
      <c r="A437" s="98"/>
      <c r="B437" s="98"/>
      <c r="C437" s="98"/>
      <c r="D437" s="98"/>
    </row>
    <row r="438" spans="1:4" x14ac:dyDescent="0.2">
      <c r="A438" s="98"/>
      <c r="B438" s="98"/>
      <c r="C438" s="98"/>
      <c r="D438" s="98"/>
    </row>
    <row r="439" spans="1:4" x14ac:dyDescent="0.2">
      <c r="A439" s="98"/>
      <c r="B439" s="98"/>
      <c r="C439" s="98"/>
      <c r="D439" s="98"/>
    </row>
    <row r="440" spans="1:4" x14ac:dyDescent="0.2">
      <c r="A440" s="98"/>
      <c r="B440" s="98"/>
      <c r="C440" s="98"/>
      <c r="D440" s="98"/>
    </row>
    <row r="441" spans="1:4" x14ac:dyDescent="0.2">
      <c r="A441" s="98"/>
      <c r="B441" s="98"/>
      <c r="C441" s="98"/>
      <c r="D441" s="98"/>
    </row>
    <row r="442" spans="1:4" x14ac:dyDescent="0.2">
      <c r="A442" s="98"/>
      <c r="B442" s="98"/>
      <c r="C442" s="98"/>
      <c r="D442" s="98"/>
    </row>
    <row r="443" spans="1:4" x14ac:dyDescent="0.2">
      <c r="A443" s="98"/>
      <c r="B443" s="98"/>
      <c r="C443" s="98"/>
      <c r="D443" s="98"/>
    </row>
    <row r="444" spans="1:4" x14ac:dyDescent="0.2">
      <c r="A444" s="98"/>
      <c r="B444" s="98"/>
      <c r="C444" s="98"/>
      <c r="D444" s="98"/>
    </row>
    <row r="445" spans="1:4" x14ac:dyDescent="0.2">
      <c r="A445" s="98"/>
      <c r="B445" s="98"/>
      <c r="C445" s="98"/>
      <c r="D445" s="98"/>
    </row>
    <row r="446" spans="1:4" x14ac:dyDescent="0.2">
      <c r="A446" s="98"/>
      <c r="B446" s="98"/>
      <c r="C446" s="98"/>
      <c r="D446" s="98"/>
    </row>
    <row r="447" spans="1:4" x14ac:dyDescent="0.2">
      <c r="A447" s="98"/>
      <c r="B447" s="98"/>
      <c r="C447" s="98"/>
      <c r="D447" s="98"/>
    </row>
    <row r="448" spans="1:4" x14ac:dyDescent="0.2">
      <c r="A448" s="98"/>
      <c r="B448" s="98"/>
      <c r="C448" s="98"/>
      <c r="D448" s="98"/>
    </row>
    <row r="449" spans="1:4" x14ac:dyDescent="0.2">
      <c r="A449" s="98"/>
      <c r="B449" s="98"/>
      <c r="C449" s="98"/>
      <c r="D449" s="98"/>
    </row>
    <row r="450" spans="1:4" x14ac:dyDescent="0.2">
      <c r="A450" s="98"/>
      <c r="B450" s="98"/>
      <c r="C450" s="98"/>
      <c r="D450" s="98"/>
    </row>
    <row r="451" spans="1:4" x14ac:dyDescent="0.2">
      <c r="A451" s="98"/>
      <c r="B451" s="98"/>
      <c r="C451" s="98"/>
      <c r="D451" s="98"/>
    </row>
    <row r="452" spans="1:4" x14ac:dyDescent="0.2">
      <c r="A452" s="98"/>
      <c r="B452" s="98"/>
      <c r="C452" s="98"/>
      <c r="D452" s="98"/>
    </row>
    <row r="453" spans="1:4" x14ac:dyDescent="0.2">
      <c r="A453" s="98"/>
      <c r="B453" s="98"/>
      <c r="C453" s="98"/>
      <c r="D453" s="98"/>
    </row>
    <row r="454" spans="1:4" x14ac:dyDescent="0.2">
      <c r="A454" s="98"/>
      <c r="B454" s="98"/>
      <c r="C454" s="98"/>
      <c r="D454" s="98"/>
    </row>
    <row r="455" spans="1:4" x14ac:dyDescent="0.2">
      <c r="A455" s="98"/>
      <c r="B455" s="98"/>
      <c r="C455" s="98"/>
      <c r="D455" s="98"/>
    </row>
    <row r="456" spans="1:4" x14ac:dyDescent="0.2">
      <c r="A456" s="98"/>
      <c r="B456" s="98"/>
      <c r="C456" s="98"/>
      <c r="D456" s="98"/>
    </row>
    <row r="457" spans="1:4" x14ac:dyDescent="0.2">
      <c r="A457" s="98"/>
      <c r="B457" s="98"/>
      <c r="C457" s="98"/>
      <c r="D457" s="98"/>
    </row>
    <row r="458" spans="1:4" x14ac:dyDescent="0.2">
      <c r="A458" s="98"/>
      <c r="B458" s="98"/>
      <c r="C458" s="98"/>
      <c r="D458" s="98"/>
    </row>
  </sheetData>
  <mergeCells count="12">
    <mergeCell ref="A57:C57"/>
    <mergeCell ref="A1:E1"/>
    <mergeCell ref="A4:D4"/>
    <mergeCell ref="A6:D6"/>
    <mergeCell ref="A9:D9"/>
    <mergeCell ref="A11:C11"/>
    <mergeCell ref="A12:A13"/>
    <mergeCell ref="B12:B13"/>
    <mergeCell ref="C12:C13"/>
    <mergeCell ref="D12:D13"/>
    <mergeCell ref="A3:D3"/>
    <mergeCell ref="A5:D5"/>
  </mergeCells>
  <pageMargins left="0.78740157480314965" right="0.2755905511811023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54D7B-D180-4558-AEE4-B08D04C25270}">
  <dimension ref="A1:D18"/>
  <sheetViews>
    <sheetView view="pageBreakPreview" zoomScale="140" zoomScaleNormal="100" zoomScaleSheetLayoutView="140" workbookViewId="0">
      <selection activeCell="A2" sqref="A2:C2"/>
    </sheetView>
  </sheetViews>
  <sheetFormatPr defaultRowHeight="41.25" customHeight="1" x14ac:dyDescent="0.25"/>
  <cols>
    <col min="1" max="1" width="38.5703125" customWidth="1"/>
    <col min="2" max="2" width="25.140625" customWidth="1"/>
    <col min="3" max="3" width="20" customWidth="1"/>
  </cols>
  <sheetData>
    <row r="1" spans="1:4" ht="64.5" customHeight="1" x14ac:dyDescent="0.25">
      <c r="A1" s="335" t="s">
        <v>263</v>
      </c>
      <c r="B1" s="335"/>
      <c r="C1" s="335"/>
    </row>
    <row r="2" spans="1:4" ht="64.5" customHeight="1" x14ac:dyDescent="0.25">
      <c r="A2" s="335" t="s">
        <v>266</v>
      </c>
      <c r="B2" s="335"/>
      <c r="C2" s="335"/>
    </row>
    <row r="3" spans="1:4" ht="20.25" customHeight="1" x14ac:dyDescent="0.25">
      <c r="A3" s="332" t="s">
        <v>234</v>
      </c>
      <c r="B3" s="332"/>
      <c r="C3" s="332"/>
    </row>
    <row r="4" spans="1:4" ht="18" customHeight="1" x14ac:dyDescent="0.25">
      <c r="A4" s="286"/>
      <c r="C4" s="286"/>
    </row>
    <row r="5" spans="1:4" ht="41.25" customHeight="1" x14ac:dyDescent="0.25">
      <c r="A5" s="333" t="s">
        <v>235</v>
      </c>
      <c r="B5" s="333"/>
      <c r="C5" s="333"/>
    </row>
    <row r="6" spans="1:4" ht="13.5" customHeight="1" x14ac:dyDescent="0.25">
      <c r="A6" s="287"/>
    </row>
    <row r="7" spans="1:4" ht="41.25" customHeight="1" x14ac:dyDescent="0.25">
      <c r="A7" s="288" t="s">
        <v>236</v>
      </c>
      <c r="B7" s="288" t="s">
        <v>0</v>
      </c>
      <c r="C7" s="288" t="s">
        <v>237</v>
      </c>
    </row>
    <row r="8" spans="1:4" ht="47.25" customHeight="1" x14ac:dyDescent="0.25">
      <c r="A8" s="289" t="s">
        <v>238</v>
      </c>
      <c r="B8" s="290" t="s">
        <v>239</v>
      </c>
      <c r="C8" s="294">
        <f>C9</f>
        <v>9239</v>
      </c>
    </row>
    <row r="9" spans="1:4" ht="41.25" customHeight="1" x14ac:dyDescent="0.25">
      <c r="A9" s="289" t="s">
        <v>240</v>
      </c>
      <c r="B9" s="290" t="s">
        <v>241</v>
      </c>
      <c r="C9" s="294">
        <f>C10+C14</f>
        <v>9239</v>
      </c>
    </row>
    <row r="10" spans="1:4" ht="41.25" customHeight="1" x14ac:dyDescent="0.25">
      <c r="A10" s="291" t="s">
        <v>242</v>
      </c>
      <c r="B10" s="292" t="s">
        <v>243</v>
      </c>
      <c r="C10" s="293">
        <f>C11</f>
        <v>-97853.7</v>
      </c>
    </row>
    <row r="11" spans="1:4" ht="41.25" customHeight="1" x14ac:dyDescent="0.25">
      <c r="A11" s="289" t="s">
        <v>244</v>
      </c>
      <c r="B11" s="290" t="s">
        <v>245</v>
      </c>
      <c r="C11" s="294">
        <f>C12</f>
        <v>-97853.7</v>
      </c>
    </row>
    <row r="12" spans="1:4" ht="41.25" customHeight="1" x14ac:dyDescent="0.25">
      <c r="A12" s="289" t="s">
        <v>246</v>
      </c>
      <c r="B12" s="290" t="s">
        <v>247</v>
      </c>
      <c r="C12" s="294">
        <f>C13</f>
        <v>-97853.7</v>
      </c>
    </row>
    <row r="13" spans="1:4" ht="80.25" customHeight="1" x14ac:dyDescent="0.25">
      <c r="A13" s="289" t="s">
        <v>248</v>
      </c>
      <c r="B13" s="290" t="s">
        <v>249</v>
      </c>
      <c r="C13" s="294">
        <v>-97853.7</v>
      </c>
    </row>
    <row r="14" spans="1:4" ht="36.75" customHeight="1" x14ac:dyDescent="0.25">
      <c r="A14" s="291" t="s">
        <v>250</v>
      </c>
      <c r="B14" s="292" t="s">
        <v>251</v>
      </c>
      <c r="C14" s="293">
        <f>C15</f>
        <v>107092.7</v>
      </c>
      <c r="D14" s="295"/>
    </row>
    <row r="15" spans="1:4" ht="34.5" customHeight="1" x14ac:dyDescent="0.25">
      <c r="A15" s="289" t="s">
        <v>252</v>
      </c>
      <c r="B15" s="290" t="s">
        <v>253</v>
      </c>
      <c r="C15" s="294">
        <f>C16</f>
        <v>107092.7</v>
      </c>
    </row>
    <row r="16" spans="1:4" ht="41.25" customHeight="1" x14ac:dyDescent="0.25">
      <c r="A16" s="289" t="s">
        <v>254</v>
      </c>
      <c r="B16" s="290" t="s">
        <v>255</v>
      </c>
      <c r="C16" s="294">
        <f>C17</f>
        <v>107092.7</v>
      </c>
    </row>
    <row r="17" spans="1:3" ht="78.75" customHeight="1" x14ac:dyDescent="0.25">
      <c r="A17" s="289" t="s">
        <v>256</v>
      </c>
      <c r="B17" s="290" t="s">
        <v>257</v>
      </c>
      <c r="C17" s="294">
        <f>'Прил.№4 по разд подр. '!D42</f>
        <v>107092.7</v>
      </c>
    </row>
    <row r="18" spans="1:3" ht="16.5" customHeight="1" x14ac:dyDescent="0.25">
      <c r="A18" s="334" t="s">
        <v>258</v>
      </c>
      <c r="B18" s="334"/>
      <c r="C18" s="293">
        <f>C8</f>
        <v>9239</v>
      </c>
    </row>
  </sheetData>
  <mergeCells count="5">
    <mergeCell ref="A3:C3"/>
    <mergeCell ref="A5:C5"/>
    <mergeCell ref="A18:B18"/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96C8C-AE24-4AE8-B4A5-D038B0521EF7}">
  <sheetPr>
    <tabColor theme="5" tint="0.59999389629810485"/>
  </sheetPr>
  <dimension ref="A1:N307"/>
  <sheetViews>
    <sheetView view="pageBreakPreview" topLeftCell="A61" zoomScaleNormal="120" zoomScaleSheetLayoutView="100" workbookViewId="0">
      <selection activeCell="I67" sqref="I67"/>
    </sheetView>
  </sheetViews>
  <sheetFormatPr defaultColWidth="96.85546875" defaultRowHeight="12.75" x14ac:dyDescent="0.2"/>
  <cols>
    <col min="1" max="1" width="78.28515625" style="116" customWidth="1"/>
    <col min="2" max="2" width="12.28515625" style="116" customWidth="1"/>
    <col min="3" max="3" width="16" style="116" customWidth="1"/>
    <col min="4" max="4" width="13.140625" style="116" customWidth="1"/>
    <col min="5" max="5" width="14" style="116" customWidth="1"/>
    <col min="6" max="6" width="9.140625" style="116" hidden="1" customWidth="1"/>
    <col min="7" max="7" width="10.28515625" style="116" hidden="1" customWidth="1"/>
    <col min="8" max="8" width="12.42578125" style="116" hidden="1" customWidth="1"/>
    <col min="9" max="9" width="14.42578125" style="116" customWidth="1"/>
    <col min="10" max="10" width="16.42578125" style="116" customWidth="1"/>
    <col min="11" max="254" width="9.140625" style="116" customWidth="1"/>
    <col min="255" max="16384" width="96.85546875" style="116"/>
  </cols>
  <sheetData>
    <row r="1" spans="1:9" ht="18.75" x14ac:dyDescent="0.3">
      <c r="A1" s="318" t="s">
        <v>209</v>
      </c>
      <c r="B1" s="318"/>
      <c r="C1" s="318"/>
      <c r="D1" s="318"/>
      <c r="E1" s="318"/>
      <c r="F1" s="243"/>
    </row>
    <row r="2" spans="1:9" ht="19.5" customHeight="1" x14ac:dyDescent="0.3">
      <c r="A2" s="342" t="s">
        <v>210</v>
      </c>
      <c r="B2" s="342"/>
      <c r="C2" s="342"/>
      <c r="D2" s="342"/>
      <c r="E2" s="342"/>
    </row>
    <row r="3" spans="1:9" ht="21" customHeight="1" x14ac:dyDescent="0.3">
      <c r="A3" s="312"/>
      <c r="B3" s="312"/>
      <c r="C3" s="312"/>
      <c r="D3" s="312"/>
      <c r="E3" s="312"/>
    </row>
    <row r="4" spans="1:9" ht="40.5" customHeight="1" x14ac:dyDescent="0.3">
      <c r="A4" s="343" t="s">
        <v>211</v>
      </c>
      <c r="B4" s="343"/>
      <c r="C4" s="343"/>
      <c r="D4" s="343"/>
      <c r="E4" s="343"/>
    </row>
    <row r="5" spans="1:9" ht="39" customHeight="1" x14ac:dyDescent="0.3">
      <c r="A5" s="344"/>
      <c r="B5" s="344"/>
      <c r="C5" s="344"/>
      <c r="D5" s="344"/>
      <c r="E5" s="344"/>
      <c r="F5" s="344"/>
    </row>
    <row r="6" spans="1:9" ht="36" customHeight="1" x14ac:dyDescent="0.3">
      <c r="A6" s="341" t="s">
        <v>4</v>
      </c>
      <c r="B6" s="341"/>
      <c r="C6" s="341"/>
      <c r="D6" s="341"/>
      <c r="E6" s="341"/>
    </row>
    <row r="7" spans="1:9" ht="21.75" customHeight="1" x14ac:dyDescent="0.3">
      <c r="A7" s="244"/>
      <c r="B7" s="244"/>
      <c r="C7" s="244"/>
      <c r="D7" s="244"/>
      <c r="E7" s="244"/>
    </row>
    <row r="8" spans="1:9" x14ac:dyDescent="0.2">
      <c r="A8" s="336" t="s">
        <v>5</v>
      </c>
      <c r="B8" s="338" t="s">
        <v>6</v>
      </c>
      <c r="C8" s="338" t="s">
        <v>7</v>
      </c>
      <c r="D8" s="338" t="s">
        <v>212</v>
      </c>
      <c r="E8" s="338" t="s">
        <v>1</v>
      </c>
    </row>
    <row r="9" spans="1:9" ht="84.75" customHeight="1" x14ac:dyDescent="0.2">
      <c r="A9" s="337"/>
      <c r="B9" s="339"/>
      <c r="C9" s="340"/>
      <c r="D9" s="340"/>
      <c r="E9" s="340"/>
    </row>
    <row r="10" spans="1:9" ht="101.25" x14ac:dyDescent="0.3">
      <c r="A10" s="213" t="s">
        <v>204</v>
      </c>
      <c r="B10" s="245"/>
      <c r="C10" s="117"/>
      <c r="D10" s="246"/>
      <c r="E10" s="228">
        <f>E11</f>
        <v>6069.1</v>
      </c>
      <c r="F10" s="120"/>
      <c r="G10" s="214">
        <f>'[1]БР_МС 2020'!F10</f>
        <v>5761.9000000000005</v>
      </c>
      <c r="H10" s="120">
        <f>E10-G10</f>
        <v>307.19999999999982</v>
      </c>
      <c r="I10" s="120">
        <f>E11+E45+E50+E63</f>
        <v>18429.8</v>
      </c>
    </row>
    <row r="11" spans="1:9" ht="18.75" x14ac:dyDescent="0.3">
      <c r="A11" s="121" t="s">
        <v>213</v>
      </c>
      <c r="B11" s="122" t="s">
        <v>142</v>
      </c>
      <c r="C11" s="123"/>
      <c r="D11" s="246"/>
      <c r="E11" s="228">
        <f>E12+E18+E37</f>
        <v>6069.1</v>
      </c>
      <c r="F11" s="120"/>
      <c r="G11" s="214">
        <f>'[1]БР_МС 2020'!F11</f>
        <v>5761.9000000000005</v>
      </c>
      <c r="H11" s="120">
        <f t="shared" ref="H11:H40" si="0">E11-G11</f>
        <v>307.19999999999982</v>
      </c>
      <c r="I11" s="116" t="e">
        <f>#REF!</f>
        <v>#REF!</v>
      </c>
    </row>
    <row r="12" spans="1:9" ht="37.5" x14ac:dyDescent="0.3">
      <c r="A12" s="40" t="s">
        <v>11</v>
      </c>
      <c r="B12" s="124" t="s">
        <v>14</v>
      </c>
      <c r="C12" s="125"/>
      <c r="D12" s="84"/>
      <c r="E12" s="228">
        <f>E13</f>
        <v>1380.6</v>
      </c>
      <c r="F12" s="120"/>
      <c r="G12" s="214">
        <f>'[1]БР_МС 2020'!F12</f>
        <v>1327.8</v>
      </c>
      <c r="H12" s="120">
        <f t="shared" si="0"/>
        <v>52.799999999999955</v>
      </c>
      <c r="I12" s="116" t="e">
        <f>#REF!</f>
        <v>#REF!</v>
      </c>
    </row>
    <row r="13" spans="1:9" ht="18.75" x14ac:dyDescent="0.3">
      <c r="A13" s="127" t="s">
        <v>13</v>
      </c>
      <c r="B13" s="44" t="s">
        <v>14</v>
      </c>
      <c r="C13" s="44" t="s">
        <v>15</v>
      </c>
      <c r="D13" s="84"/>
      <c r="E13" s="228">
        <f>E14</f>
        <v>1380.6</v>
      </c>
      <c r="F13" s="120"/>
      <c r="G13" s="214">
        <f>'[1]БР_МС 2020'!F13</f>
        <v>1327.8</v>
      </c>
      <c r="H13" s="120">
        <f t="shared" si="0"/>
        <v>52.799999999999955</v>
      </c>
    </row>
    <row r="14" spans="1:9" ht="75" x14ac:dyDescent="0.3">
      <c r="A14" s="12" t="s">
        <v>16</v>
      </c>
      <c r="B14" s="53" t="s">
        <v>14</v>
      </c>
      <c r="C14" s="53" t="s">
        <v>15</v>
      </c>
      <c r="D14" s="55">
        <v>100</v>
      </c>
      <c r="E14" s="229">
        <f>E15</f>
        <v>1380.6</v>
      </c>
      <c r="F14" s="120"/>
      <c r="G14" s="214">
        <f>'[1]БР_МС 2020'!F14</f>
        <v>1327.8</v>
      </c>
      <c r="H14" s="120">
        <f t="shared" si="0"/>
        <v>52.799999999999955</v>
      </c>
    </row>
    <row r="15" spans="1:9" ht="37.5" x14ac:dyDescent="0.3">
      <c r="A15" s="13" t="s">
        <v>17</v>
      </c>
      <c r="B15" s="53" t="s">
        <v>14</v>
      </c>
      <c r="C15" s="53" t="s">
        <v>15</v>
      </c>
      <c r="D15" s="55">
        <v>120</v>
      </c>
      <c r="E15" s="229">
        <f>E16+E17</f>
        <v>1380.6</v>
      </c>
      <c r="F15" s="120"/>
      <c r="G15" s="214">
        <f>'[1]БР_МС 2020'!F15</f>
        <v>1327.8</v>
      </c>
      <c r="H15" s="120">
        <f t="shared" si="0"/>
        <v>52.799999999999955</v>
      </c>
    </row>
    <row r="16" spans="1:9" ht="18.75" x14ac:dyDescent="0.3">
      <c r="A16" s="227" t="s">
        <v>214</v>
      </c>
      <c r="B16" s="134" t="s">
        <v>14</v>
      </c>
      <c r="C16" s="53" t="s">
        <v>15</v>
      </c>
      <c r="D16" s="55">
        <v>121</v>
      </c>
      <c r="E16" s="229">
        <v>1062.2</v>
      </c>
      <c r="F16" s="120"/>
      <c r="G16" s="214"/>
      <c r="H16" s="120"/>
    </row>
    <row r="17" spans="1:10" ht="56.25" x14ac:dyDescent="0.3">
      <c r="A17" s="13" t="s">
        <v>215</v>
      </c>
      <c r="B17" s="134" t="s">
        <v>14</v>
      </c>
      <c r="C17" s="53" t="s">
        <v>15</v>
      </c>
      <c r="D17" s="55">
        <v>129</v>
      </c>
      <c r="E17" s="229">
        <v>318.39999999999998</v>
      </c>
      <c r="F17" s="120"/>
      <c r="G17" s="214"/>
      <c r="H17" s="120"/>
    </row>
    <row r="18" spans="1:10" s="131" customFormat="1" ht="56.25" x14ac:dyDescent="0.3">
      <c r="A18" s="14" t="s">
        <v>20</v>
      </c>
      <c r="B18" s="128" t="s">
        <v>21</v>
      </c>
      <c r="C18" s="128"/>
      <c r="D18" s="129"/>
      <c r="E18" s="130">
        <f>E19+E23</f>
        <v>4592.5</v>
      </c>
      <c r="F18" s="120"/>
      <c r="G18" s="214">
        <f>'[1]БР_МС 2020'!F22</f>
        <v>4338.1000000000004</v>
      </c>
      <c r="H18" s="120">
        <f t="shared" si="0"/>
        <v>254.39999999999964</v>
      </c>
      <c r="I18" s="131" t="e">
        <f>#REF!</f>
        <v>#REF!</v>
      </c>
      <c r="J18" s="247" t="e">
        <f>E18-I18</f>
        <v>#REF!</v>
      </c>
    </row>
    <row r="19" spans="1:10" ht="37.5" x14ac:dyDescent="0.3">
      <c r="A19" s="215" t="s">
        <v>22</v>
      </c>
      <c r="B19" s="138" t="s">
        <v>21</v>
      </c>
      <c r="C19" s="125" t="s">
        <v>23</v>
      </c>
      <c r="D19" s="84"/>
      <c r="E19" s="228">
        <f>E20</f>
        <v>316.5</v>
      </c>
      <c r="F19" s="120"/>
      <c r="G19" s="214">
        <f>'[1]БР_МС 2020'!F23</f>
        <v>304.60000000000002</v>
      </c>
      <c r="H19" s="120">
        <f t="shared" si="0"/>
        <v>11.899999999999977</v>
      </c>
      <c r="I19" s="116" t="e">
        <f>#REF!</f>
        <v>#REF!</v>
      </c>
      <c r="J19" s="247" t="e">
        <f>E19-I19</f>
        <v>#REF!</v>
      </c>
    </row>
    <row r="20" spans="1:10" ht="75" x14ac:dyDescent="0.3">
      <c r="A20" s="77" t="s">
        <v>16</v>
      </c>
      <c r="B20" s="136" t="s">
        <v>21</v>
      </c>
      <c r="C20" s="134" t="s">
        <v>23</v>
      </c>
      <c r="D20" s="137">
        <v>100</v>
      </c>
      <c r="E20" s="229">
        <f>E21</f>
        <v>316.5</v>
      </c>
      <c r="F20" s="120"/>
      <c r="G20" s="214">
        <f>'[1]БР_МС 2020'!F24</f>
        <v>304.60000000000002</v>
      </c>
      <c r="H20" s="120">
        <f t="shared" si="0"/>
        <v>11.899999999999977</v>
      </c>
      <c r="J20" s="247"/>
    </row>
    <row r="21" spans="1:10" ht="37.5" x14ac:dyDescent="0.3">
      <c r="A21" s="13" t="s">
        <v>17</v>
      </c>
      <c r="B21" s="136" t="s">
        <v>21</v>
      </c>
      <c r="C21" s="134" t="s">
        <v>23</v>
      </c>
      <c r="D21" s="55">
        <v>120</v>
      </c>
      <c r="E21" s="229">
        <f>E22</f>
        <v>316.5</v>
      </c>
      <c r="F21" s="120"/>
      <c r="G21" s="214">
        <f>'[1]БР_МС 2020'!F25</f>
        <v>304.60000000000002</v>
      </c>
      <c r="H21" s="120">
        <f t="shared" si="0"/>
        <v>11.899999999999977</v>
      </c>
      <c r="J21" s="247"/>
    </row>
    <row r="22" spans="1:10" ht="75" x14ac:dyDescent="0.3">
      <c r="A22" s="13" t="s">
        <v>216</v>
      </c>
      <c r="B22" s="136" t="s">
        <v>21</v>
      </c>
      <c r="C22" s="134" t="s">
        <v>23</v>
      </c>
      <c r="D22" s="55">
        <v>123</v>
      </c>
      <c r="E22" s="229">
        <v>316.5</v>
      </c>
      <c r="F22" s="120"/>
      <c r="G22" s="214"/>
      <c r="H22" s="120"/>
      <c r="J22" s="247"/>
    </row>
    <row r="23" spans="1:10" ht="36.75" customHeight="1" x14ac:dyDescent="0.3">
      <c r="A23" s="26" t="s">
        <v>24</v>
      </c>
      <c r="B23" s="44" t="s">
        <v>21</v>
      </c>
      <c r="C23" s="44" t="s">
        <v>25</v>
      </c>
      <c r="D23" s="84"/>
      <c r="E23" s="228">
        <f>E24+E28+E32</f>
        <v>4276</v>
      </c>
      <c r="F23" s="120"/>
      <c r="G23" s="214">
        <f>'[1]БР_МС 2020'!F29</f>
        <v>4033.5</v>
      </c>
      <c r="H23" s="120">
        <f t="shared" si="0"/>
        <v>242.5</v>
      </c>
      <c r="I23" s="116" t="e">
        <f>#REF!</f>
        <v>#REF!</v>
      </c>
      <c r="J23" s="247" t="e">
        <f t="shared" ref="J23" si="1">E23-I23</f>
        <v>#REF!</v>
      </c>
    </row>
    <row r="24" spans="1:10" ht="75" x14ac:dyDescent="0.3">
      <c r="A24" s="77" t="s">
        <v>16</v>
      </c>
      <c r="B24" s="136" t="s">
        <v>21</v>
      </c>
      <c r="C24" s="53" t="s">
        <v>25</v>
      </c>
      <c r="D24" s="55">
        <v>100</v>
      </c>
      <c r="E24" s="229">
        <f>E25</f>
        <v>2339.4</v>
      </c>
      <c r="F24" s="120"/>
      <c r="G24" s="214">
        <f>'[1]БР_МС 2020'!F30</f>
        <v>2257</v>
      </c>
      <c r="H24" s="120">
        <f t="shared" si="0"/>
        <v>82.400000000000091</v>
      </c>
      <c r="I24" s="116" t="e">
        <f>#REF!</f>
        <v>#REF!</v>
      </c>
    </row>
    <row r="25" spans="1:10" ht="37.5" x14ac:dyDescent="0.3">
      <c r="A25" s="13" t="s">
        <v>17</v>
      </c>
      <c r="B25" s="136" t="s">
        <v>21</v>
      </c>
      <c r="C25" s="53" t="s">
        <v>25</v>
      </c>
      <c r="D25" s="55">
        <v>120</v>
      </c>
      <c r="E25" s="229">
        <f>E26+E27</f>
        <v>2339.4</v>
      </c>
      <c r="F25" s="120"/>
      <c r="G25" s="214">
        <f>'[1]БР_МС 2020'!F31</f>
        <v>2257</v>
      </c>
      <c r="H25" s="120">
        <f t="shared" si="0"/>
        <v>82.400000000000091</v>
      </c>
    </row>
    <row r="26" spans="1:10" ht="18.75" x14ac:dyDescent="0.3">
      <c r="A26" s="227" t="s">
        <v>214</v>
      </c>
      <c r="B26" s="136" t="s">
        <v>21</v>
      </c>
      <c r="C26" s="53" t="s">
        <v>25</v>
      </c>
      <c r="D26" s="55">
        <v>121</v>
      </c>
      <c r="E26" s="229">
        <v>1796.8</v>
      </c>
      <c r="F26" s="120"/>
      <c r="G26" s="214"/>
      <c r="H26" s="120"/>
    </row>
    <row r="27" spans="1:10" ht="56.25" x14ac:dyDescent="0.3">
      <c r="A27" s="13" t="s">
        <v>215</v>
      </c>
      <c r="B27" s="136" t="s">
        <v>21</v>
      </c>
      <c r="C27" s="53" t="s">
        <v>25</v>
      </c>
      <c r="D27" s="55">
        <v>129</v>
      </c>
      <c r="E27" s="229">
        <v>542.6</v>
      </c>
      <c r="F27" s="120"/>
      <c r="G27" s="214"/>
      <c r="H27" s="120"/>
      <c r="I27" s="116" t="e">
        <f>#REF!</f>
        <v>#REF!</v>
      </c>
    </row>
    <row r="28" spans="1:10" ht="37.5" x14ac:dyDescent="0.3">
      <c r="A28" s="13" t="s">
        <v>26</v>
      </c>
      <c r="B28" s="136" t="s">
        <v>21</v>
      </c>
      <c r="C28" s="53" t="s">
        <v>25</v>
      </c>
      <c r="D28" s="55">
        <v>200</v>
      </c>
      <c r="E28" s="229">
        <f>E29</f>
        <v>1927.5</v>
      </c>
      <c r="F28" s="120"/>
      <c r="G28" s="214">
        <f>'[1]БР_МС 2020'!F38</f>
        <v>1767.4</v>
      </c>
      <c r="H28" s="120">
        <f t="shared" si="0"/>
        <v>160.09999999999991</v>
      </c>
      <c r="I28" s="116" t="e">
        <f>#REF!</f>
        <v>#REF!</v>
      </c>
    </row>
    <row r="29" spans="1:10" ht="37.5" x14ac:dyDescent="0.3">
      <c r="A29" s="13" t="s">
        <v>27</v>
      </c>
      <c r="B29" s="136" t="s">
        <v>21</v>
      </c>
      <c r="C29" s="53" t="s">
        <v>25</v>
      </c>
      <c r="D29" s="55">
        <v>240</v>
      </c>
      <c r="E29" s="168">
        <f>E30+E31</f>
        <v>1927.5</v>
      </c>
      <c r="F29" s="120"/>
      <c r="G29" s="214">
        <f>'[1]БР_МС 2020'!F39</f>
        <v>1767.4</v>
      </c>
      <c r="H29" s="120">
        <f t="shared" si="0"/>
        <v>160.09999999999991</v>
      </c>
      <c r="I29" s="116" t="e">
        <f>#REF!</f>
        <v>#REF!</v>
      </c>
      <c r="J29" s="120" t="e">
        <f>I29-E31</f>
        <v>#REF!</v>
      </c>
    </row>
    <row r="30" spans="1:10" ht="18.75" x14ac:dyDescent="0.3">
      <c r="A30" s="13" t="s">
        <v>217</v>
      </c>
      <c r="B30" s="136" t="s">
        <v>21</v>
      </c>
      <c r="C30" s="53" t="s">
        <v>25</v>
      </c>
      <c r="D30" s="55">
        <v>244</v>
      </c>
      <c r="E30" s="168">
        <v>1811.4</v>
      </c>
      <c r="F30" s="120"/>
      <c r="G30" s="214"/>
      <c r="H30" s="120"/>
    </row>
    <row r="31" spans="1:10" ht="18.75" x14ac:dyDescent="0.3">
      <c r="A31" s="13" t="s">
        <v>218</v>
      </c>
      <c r="B31" s="136" t="s">
        <v>21</v>
      </c>
      <c r="C31" s="53" t="s">
        <v>25</v>
      </c>
      <c r="D31" s="55">
        <v>247</v>
      </c>
      <c r="E31" s="168">
        <v>116.1</v>
      </c>
      <c r="F31" s="120"/>
      <c r="G31" s="214"/>
      <c r="H31" s="120"/>
    </row>
    <row r="32" spans="1:10" ht="18.75" x14ac:dyDescent="0.3">
      <c r="A32" s="66" t="s">
        <v>28</v>
      </c>
      <c r="B32" s="136" t="s">
        <v>21</v>
      </c>
      <c r="C32" s="53" t="s">
        <v>25</v>
      </c>
      <c r="D32" s="55">
        <v>800</v>
      </c>
      <c r="E32" s="168">
        <f>E33</f>
        <v>9.1</v>
      </c>
      <c r="F32" s="120"/>
      <c r="G32" s="120">
        <f>'[1]БР_МС 2020'!F53</f>
        <v>9.1</v>
      </c>
      <c r="H32" s="120">
        <f t="shared" si="0"/>
        <v>0</v>
      </c>
    </row>
    <row r="33" spans="1:10" ht="18.75" x14ac:dyDescent="0.3">
      <c r="A33" s="66" t="s">
        <v>29</v>
      </c>
      <c r="B33" s="136" t="s">
        <v>21</v>
      </c>
      <c r="C33" s="53" t="s">
        <v>25</v>
      </c>
      <c r="D33" s="55">
        <v>850</v>
      </c>
      <c r="E33" s="168">
        <f>E34+E35+E36</f>
        <v>9.1</v>
      </c>
      <c r="F33" s="120"/>
      <c r="G33" s="120">
        <f>'[1]БР_МС 2020'!F54</f>
        <v>9.1</v>
      </c>
      <c r="H33" s="120">
        <f t="shared" si="0"/>
        <v>0</v>
      </c>
    </row>
    <row r="34" spans="1:10" ht="18.75" x14ac:dyDescent="0.3">
      <c r="A34" s="66" t="s">
        <v>219</v>
      </c>
      <c r="B34" s="133" t="s">
        <v>21</v>
      </c>
      <c r="C34" s="53" t="s">
        <v>25</v>
      </c>
      <c r="D34" s="142">
        <v>851</v>
      </c>
      <c r="E34" s="229">
        <v>0</v>
      </c>
      <c r="F34" s="120"/>
      <c r="G34" s="120"/>
      <c r="H34" s="120"/>
    </row>
    <row r="35" spans="1:10" ht="18.75" x14ac:dyDescent="0.3">
      <c r="A35" s="66" t="s">
        <v>220</v>
      </c>
      <c r="B35" s="133" t="s">
        <v>21</v>
      </c>
      <c r="C35" s="53" t="s">
        <v>25</v>
      </c>
      <c r="D35" s="142">
        <v>852</v>
      </c>
      <c r="E35" s="229">
        <v>8.1</v>
      </c>
      <c r="F35" s="120"/>
      <c r="G35" s="120"/>
      <c r="H35" s="120"/>
    </row>
    <row r="36" spans="1:10" ht="18.75" x14ac:dyDescent="0.3">
      <c r="A36" s="66" t="s">
        <v>221</v>
      </c>
      <c r="B36" s="133" t="s">
        <v>21</v>
      </c>
      <c r="C36" s="53" t="s">
        <v>25</v>
      </c>
      <c r="D36" s="142">
        <v>853</v>
      </c>
      <c r="E36" s="229">
        <v>1</v>
      </c>
      <c r="F36" s="120"/>
      <c r="G36" s="120"/>
      <c r="H36" s="120"/>
    </row>
    <row r="37" spans="1:10" ht="18.75" x14ac:dyDescent="0.3">
      <c r="A37" s="46" t="s">
        <v>143</v>
      </c>
      <c r="B37" s="138" t="s">
        <v>50</v>
      </c>
      <c r="C37" s="138"/>
      <c r="D37" s="140"/>
      <c r="E37" s="228">
        <f>E38</f>
        <v>96</v>
      </c>
      <c r="F37" s="120"/>
      <c r="G37" s="120">
        <f>'[1]БР_МС 2020'!F64</f>
        <v>96</v>
      </c>
      <c r="H37" s="120">
        <f t="shared" si="0"/>
        <v>0</v>
      </c>
    </row>
    <row r="38" spans="1:10" ht="56.25" x14ac:dyDescent="0.3">
      <c r="A38" s="26" t="s">
        <v>49</v>
      </c>
      <c r="B38" s="138" t="s">
        <v>50</v>
      </c>
      <c r="C38" s="138" t="s">
        <v>51</v>
      </c>
      <c r="D38" s="140"/>
      <c r="E38" s="230">
        <f>E39</f>
        <v>96</v>
      </c>
      <c r="F38" s="120"/>
      <c r="G38" s="120">
        <f>'[1]БР_МС 2020'!F65</f>
        <v>96</v>
      </c>
      <c r="H38" s="120">
        <f t="shared" si="0"/>
        <v>0</v>
      </c>
    </row>
    <row r="39" spans="1:10" ht="18.75" x14ac:dyDescent="0.3">
      <c r="A39" s="66" t="s">
        <v>28</v>
      </c>
      <c r="B39" s="136" t="s">
        <v>50</v>
      </c>
      <c r="C39" s="133" t="s">
        <v>51</v>
      </c>
      <c r="D39" s="74">
        <v>800</v>
      </c>
      <c r="E39" s="229">
        <f>E40</f>
        <v>96</v>
      </c>
      <c r="F39" s="120"/>
      <c r="G39" s="120">
        <f>'[1]БР_МС 2020'!F66</f>
        <v>96</v>
      </c>
      <c r="H39" s="120">
        <f t="shared" si="0"/>
        <v>0</v>
      </c>
    </row>
    <row r="40" spans="1:10" ht="18.75" x14ac:dyDescent="0.3">
      <c r="A40" s="66" t="s">
        <v>52</v>
      </c>
      <c r="B40" s="133" t="s">
        <v>50</v>
      </c>
      <c r="C40" s="133" t="s">
        <v>51</v>
      </c>
      <c r="D40" s="142">
        <v>850</v>
      </c>
      <c r="E40" s="229">
        <f>E41</f>
        <v>96</v>
      </c>
      <c r="F40" s="120"/>
      <c r="G40" s="120">
        <f>'[1]БР_МС 2020'!F67</f>
        <v>96</v>
      </c>
      <c r="H40" s="120">
        <f t="shared" si="0"/>
        <v>0</v>
      </c>
    </row>
    <row r="41" spans="1:10" ht="18.75" x14ac:dyDescent="0.3">
      <c r="A41" s="66" t="s">
        <v>221</v>
      </c>
      <c r="B41" s="133" t="s">
        <v>50</v>
      </c>
      <c r="C41" s="133" t="s">
        <v>51</v>
      </c>
      <c r="D41" s="142">
        <v>853</v>
      </c>
      <c r="E41" s="229">
        <v>96</v>
      </c>
      <c r="F41" s="120"/>
      <c r="G41" s="120"/>
      <c r="H41" s="120"/>
    </row>
    <row r="42" spans="1:10" ht="101.25" x14ac:dyDescent="0.3">
      <c r="A42" s="213" t="s">
        <v>205</v>
      </c>
      <c r="B42" s="143"/>
      <c r="C42" s="44"/>
      <c r="D42" s="248"/>
      <c r="E42" s="85">
        <f>E43+E93+E99+E110+E146+E182+E195+E215+E235</f>
        <v>85784.6</v>
      </c>
      <c r="F42" s="120"/>
      <c r="G42" s="120">
        <f>'[1]БР _МА 2020'!F10</f>
        <v>87843.1</v>
      </c>
      <c r="H42" s="120">
        <f>E42-G42</f>
        <v>-2058.5</v>
      </c>
    </row>
    <row r="43" spans="1:10" ht="18.75" x14ac:dyDescent="0.3">
      <c r="A43" s="46" t="s">
        <v>9</v>
      </c>
      <c r="B43" s="124" t="s">
        <v>142</v>
      </c>
      <c r="C43" s="44"/>
      <c r="D43" s="84"/>
      <c r="E43" s="228">
        <f>E44+E75+E79</f>
        <v>14765.299999999997</v>
      </c>
      <c r="F43" s="120"/>
      <c r="G43" s="120">
        <f>'[1]БР _МА 2020'!F11</f>
        <v>15106.499999999998</v>
      </c>
      <c r="H43" s="120">
        <f>E43-G43</f>
        <v>-341.20000000000073</v>
      </c>
      <c r="I43" s="249" t="e">
        <f>#REF!</f>
        <v>#REF!</v>
      </c>
    </row>
    <row r="44" spans="1:10" ht="61.5" customHeight="1" x14ac:dyDescent="0.3">
      <c r="A44" s="26" t="s">
        <v>30</v>
      </c>
      <c r="B44" s="125" t="s">
        <v>33</v>
      </c>
      <c r="C44" s="44"/>
      <c r="D44" s="84"/>
      <c r="E44" s="228">
        <f>E45+E50+E63+E67</f>
        <v>14327.499999999998</v>
      </c>
      <c r="F44" s="120"/>
      <c r="G44" s="120">
        <f>'[1]БР _МА 2020'!F12</f>
        <v>14718.999999999998</v>
      </c>
      <c r="H44" s="120">
        <f t="shared" ref="H44:H47" si="2">E44-G44</f>
        <v>-391.5</v>
      </c>
      <c r="I44" s="249" t="e">
        <f>#REF!</f>
        <v>#REF!</v>
      </c>
      <c r="J44" s="249" t="e">
        <f>I43-I44</f>
        <v>#REF!</v>
      </c>
    </row>
    <row r="45" spans="1:10" ht="75" x14ac:dyDescent="0.3">
      <c r="A45" s="26" t="s">
        <v>32</v>
      </c>
      <c r="B45" s="44" t="s">
        <v>33</v>
      </c>
      <c r="C45" s="44" t="s">
        <v>34</v>
      </c>
      <c r="D45" s="84"/>
      <c r="E45" s="228">
        <f>E46</f>
        <v>1380.6</v>
      </c>
      <c r="F45" s="120"/>
      <c r="G45" s="120">
        <f>'[1]БР _МА 2020'!F13</f>
        <v>1327.8</v>
      </c>
      <c r="H45" s="120">
        <f t="shared" si="2"/>
        <v>52.799999999999955</v>
      </c>
      <c r="I45" s="249" t="e">
        <f>#REF!</f>
        <v>#REF!</v>
      </c>
    </row>
    <row r="46" spans="1:10" ht="75" x14ac:dyDescent="0.3">
      <c r="A46" s="77" t="s">
        <v>16</v>
      </c>
      <c r="B46" s="53" t="s">
        <v>33</v>
      </c>
      <c r="C46" s="53" t="s">
        <v>34</v>
      </c>
      <c r="D46" s="55">
        <v>100</v>
      </c>
      <c r="E46" s="229">
        <f>E47</f>
        <v>1380.6</v>
      </c>
      <c r="F46" s="120"/>
      <c r="G46" s="120">
        <f>'[1]БР _МА 2020'!F14</f>
        <v>1327.8</v>
      </c>
      <c r="H46" s="120">
        <f t="shared" si="2"/>
        <v>52.799999999999955</v>
      </c>
    </row>
    <row r="47" spans="1:10" ht="37.5" x14ac:dyDescent="0.3">
      <c r="A47" s="13" t="s">
        <v>17</v>
      </c>
      <c r="B47" s="53" t="s">
        <v>33</v>
      </c>
      <c r="C47" s="53" t="s">
        <v>34</v>
      </c>
      <c r="D47" s="55">
        <v>120</v>
      </c>
      <c r="E47" s="229">
        <f>E48+E49</f>
        <v>1380.6</v>
      </c>
      <c r="F47" s="120"/>
      <c r="G47" s="120">
        <f>'[1]БР _МА 2020'!F15</f>
        <v>1327.8</v>
      </c>
      <c r="H47" s="120">
        <f t="shared" si="2"/>
        <v>52.799999999999955</v>
      </c>
    </row>
    <row r="48" spans="1:10" ht="18.75" x14ac:dyDescent="0.3">
      <c r="A48" s="227" t="s">
        <v>214</v>
      </c>
      <c r="B48" s="53" t="s">
        <v>33</v>
      </c>
      <c r="C48" s="53" t="s">
        <v>34</v>
      </c>
      <c r="D48" s="55">
        <v>121</v>
      </c>
      <c r="E48" s="229">
        <v>1062.2</v>
      </c>
      <c r="F48" s="120"/>
      <c r="G48" s="120"/>
      <c r="H48" s="120"/>
    </row>
    <row r="49" spans="1:9" ht="56.25" x14ac:dyDescent="0.3">
      <c r="A49" s="13" t="s">
        <v>215</v>
      </c>
      <c r="B49" s="53" t="s">
        <v>33</v>
      </c>
      <c r="C49" s="53" t="s">
        <v>34</v>
      </c>
      <c r="D49" s="55">
        <v>129</v>
      </c>
      <c r="E49" s="229">
        <v>318.39999999999998</v>
      </c>
      <c r="F49" s="120"/>
      <c r="G49" s="120"/>
      <c r="H49" s="120"/>
    </row>
    <row r="50" spans="1:9" ht="56.25" x14ac:dyDescent="0.3">
      <c r="A50" s="26" t="s">
        <v>35</v>
      </c>
      <c r="B50" s="44" t="s">
        <v>33</v>
      </c>
      <c r="C50" s="44" t="s">
        <v>36</v>
      </c>
      <c r="D50" s="146"/>
      <c r="E50" s="85">
        <f>E51+E55+E58</f>
        <v>10150.299999999999</v>
      </c>
      <c r="F50" s="120"/>
      <c r="G50" s="120">
        <f>'[1]БР _МА 2020'!F22</f>
        <v>10698.899999999998</v>
      </c>
      <c r="H50" s="120">
        <f>E50-G50</f>
        <v>-548.59999999999854</v>
      </c>
      <c r="I50" s="249" t="e">
        <f>#REF!</f>
        <v>#REF!</v>
      </c>
    </row>
    <row r="51" spans="1:9" ht="75" x14ac:dyDescent="0.3">
      <c r="A51" s="77" t="s">
        <v>16</v>
      </c>
      <c r="B51" s="53" t="s">
        <v>33</v>
      </c>
      <c r="C51" s="53" t="s">
        <v>36</v>
      </c>
      <c r="D51" s="55">
        <v>100</v>
      </c>
      <c r="E51" s="229">
        <f>E52</f>
        <v>8739.9</v>
      </c>
      <c r="F51" s="120"/>
      <c r="G51" s="120">
        <f>'[1]БР _МА 2020'!F23</f>
        <v>9263.5999999999985</v>
      </c>
      <c r="H51" s="120">
        <f t="shared" ref="H51:H56" si="3">E51-G51</f>
        <v>-523.69999999999891</v>
      </c>
    </row>
    <row r="52" spans="1:9" ht="37.5" x14ac:dyDescent="0.3">
      <c r="A52" s="13" t="s">
        <v>17</v>
      </c>
      <c r="B52" s="53" t="s">
        <v>33</v>
      </c>
      <c r="C52" s="53" t="s">
        <v>36</v>
      </c>
      <c r="D52" s="55">
        <v>120</v>
      </c>
      <c r="E52" s="229">
        <f>E53+E54</f>
        <v>8739.9</v>
      </c>
      <c r="F52" s="120"/>
      <c r="G52" s="120">
        <f>'[1]БР _МА 2020'!F24</f>
        <v>9263.5999999999985</v>
      </c>
      <c r="H52" s="120">
        <f t="shared" si="3"/>
        <v>-523.69999999999891</v>
      </c>
    </row>
    <row r="53" spans="1:9" ht="18.75" x14ac:dyDescent="0.3">
      <c r="A53" s="227" t="s">
        <v>214</v>
      </c>
      <c r="B53" s="53" t="s">
        <v>33</v>
      </c>
      <c r="C53" s="53" t="s">
        <v>36</v>
      </c>
      <c r="D53" s="55">
        <v>121</v>
      </c>
      <c r="E53" s="229">
        <v>6712.6</v>
      </c>
      <c r="F53" s="120"/>
      <c r="G53" s="120"/>
      <c r="H53" s="120"/>
    </row>
    <row r="54" spans="1:9" ht="56.25" x14ac:dyDescent="0.3">
      <c r="A54" s="13" t="s">
        <v>215</v>
      </c>
      <c r="B54" s="53" t="s">
        <v>33</v>
      </c>
      <c r="C54" s="53" t="s">
        <v>36</v>
      </c>
      <c r="D54" s="55">
        <v>129</v>
      </c>
      <c r="E54" s="229">
        <v>2027.3</v>
      </c>
      <c r="F54" s="120"/>
      <c r="G54" s="120"/>
      <c r="H54" s="120"/>
    </row>
    <row r="55" spans="1:9" ht="37.5" x14ac:dyDescent="0.3">
      <c r="A55" s="13" t="s">
        <v>26</v>
      </c>
      <c r="B55" s="53" t="s">
        <v>33</v>
      </c>
      <c r="C55" s="53" t="s">
        <v>36</v>
      </c>
      <c r="D55" s="55">
        <v>200</v>
      </c>
      <c r="E55" s="229">
        <f>E56</f>
        <v>1407.4</v>
      </c>
      <c r="F55" s="120"/>
      <c r="G55" s="120">
        <f>'[1]БР _МА 2020'!F33</f>
        <v>1433.2999999999997</v>
      </c>
      <c r="H55" s="120">
        <f t="shared" si="3"/>
        <v>-25.899999999999636</v>
      </c>
      <c r="I55" s="249" t="e">
        <f>#REF!</f>
        <v>#REF!</v>
      </c>
    </row>
    <row r="56" spans="1:9" ht="37.5" x14ac:dyDescent="0.3">
      <c r="A56" s="13" t="s">
        <v>27</v>
      </c>
      <c r="B56" s="53" t="s">
        <v>33</v>
      </c>
      <c r="C56" s="53" t="s">
        <v>36</v>
      </c>
      <c r="D56" s="55">
        <v>240</v>
      </c>
      <c r="E56" s="229">
        <f>E57</f>
        <v>1407.4</v>
      </c>
      <c r="F56" s="120"/>
      <c r="G56" s="120">
        <f>'[1]БР _МА 2020'!F34</f>
        <v>1433.2999999999997</v>
      </c>
      <c r="H56" s="120">
        <f t="shared" si="3"/>
        <v>-25.899999999999636</v>
      </c>
    </row>
    <row r="57" spans="1:9" ht="18.75" x14ac:dyDescent="0.3">
      <c r="A57" s="13" t="s">
        <v>217</v>
      </c>
      <c r="B57" s="53" t="s">
        <v>33</v>
      </c>
      <c r="C57" s="53" t="s">
        <v>36</v>
      </c>
      <c r="D57" s="55">
        <v>244</v>
      </c>
      <c r="E57" s="229">
        <f>1350.1+69.4-12.1</f>
        <v>1407.4</v>
      </c>
      <c r="F57" s="120"/>
      <c r="G57" s="120"/>
      <c r="H57" s="120"/>
    </row>
    <row r="58" spans="1:9" ht="18.75" x14ac:dyDescent="0.3">
      <c r="A58" s="66" t="s">
        <v>28</v>
      </c>
      <c r="B58" s="53" t="s">
        <v>33</v>
      </c>
      <c r="C58" s="53" t="s">
        <v>36</v>
      </c>
      <c r="D58" s="55">
        <v>800</v>
      </c>
      <c r="E58" s="229">
        <f>E59</f>
        <v>3</v>
      </c>
      <c r="F58" s="120"/>
      <c r="G58" s="120">
        <f>'[1]БР _МА 2020'!F47</f>
        <v>2</v>
      </c>
      <c r="H58" s="120">
        <f>E58-G58</f>
        <v>1</v>
      </c>
    </row>
    <row r="59" spans="1:9" ht="18.75" x14ac:dyDescent="0.3">
      <c r="A59" s="66" t="s">
        <v>29</v>
      </c>
      <c r="B59" s="53" t="s">
        <v>33</v>
      </c>
      <c r="C59" s="53" t="s">
        <v>36</v>
      </c>
      <c r="D59" s="55">
        <v>850</v>
      </c>
      <c r="E59" s="229">
        <f>E60+E61+E62</f>
        <v>3</v>
      </c>
      <c r="F59" s="120"/>
      <c r="G59" s="120">
        <f>'[1]БР _МА 2020'!F48</f>
        <v>2</v>
      </c>
      <c r="H59" s="120">
        <f>E59-G59</f>
        <v>1</v>
      </c>
    </row>
    <row r="60" spans="1:9" ht="18.75" x14ac:dyDescent="0.3">
      <c r="A60" s="66" t="s">
        <v>219</v>
      </c>
      <c r="B60" s="53" t="s">
        <v>33</v>
      </c>
      <c r="C60" s="53" t="s">
        <v>36</v>
      </c>
      <c r="D60" s="55">
        <v>851</v>
      </c>
      <c r="E60" s="229">
        <v>0</v>
      </c>
      <c r="F60" s="120"/>
      <c r="G60" s="120"/>
      <c r="H60" s="120"/>
    </row>
    <row r="61" spans="1:9" ht="18.75" x14ac:dyDescent="0.3">
      <c r="A61" s="66" t="s">
        <v>220</v>
      </c>
      <c r="B61" s="53" t="s">
        <v>33</v>
      </c>
      <c r="C61" s="53" t="s">
        <v>36</v>
      </c>
      <c r="D61" s="55">
        <v>852</v>
      </c>
      <c r="E61" s="229">
        <v>1</v>
      </c>
      <c r="F61" s="120"/>
      <c r="G61" s="120"/>
      <c r="H61" s="120"/>
    </row>
    <row r="62" spans="1:9" ht="18.75" x14ac:dyDescent="0.3">
      <c r="A62" s="66" t="s">
        <v>221</v>
      </c>
      <c r="B62" s="53" t="s">
        <v>33</v>
      </c>
      <c r="C62" s="53" t="s">
        <v>36</v>
      </c>
      <c r="D62" s="55">
        <v>853</v>
      </c>
      <c r="E62" s="229">
        <v>2</v>
      </c>
      <c r="F62" s="120"/>
      <c r="G62" s="120"/>
      <c r="H62" s="120"/>
    </row>
    <row r="63" spans="1:9" ht="56.25" x14ac:dyDescent="0.3">
      <c r="A63" s="32" t="s">
        <v>178</v>
      </c>
      <c r="B63" s="44" t="s">
        <v>33</v>
      </c>
      <c r="C63" s="125" t="s">
        <v>179</v>
      </c>
      <c r="D63" s="146">
        <v>100</v>
      </c>
      <c r="E63" s="228">
        <f>E64</f>
        <v>829.8</v>
      </c>
      <c r="F63" s="120"/>
      <c r="G63" s="120">
        <f>'[1]БР _МА 2020'!F58</f>
        <v>798.59999999999991</v>
      </c>
      <c r="H63" s="120">
        <f t="shared" ref="H63:H78" si="4">E63-G63</f>
        <v>31.200000000000045</v>
      </c>
      <c r="I63" s="249" t="e">
        <f>#REF!</f>
        <v>#REF!</v>
      </c>
    </row>
    <row r="64" spans="1:9" ht="37.5" x14ac:dyDescent="0.3">
      <c r="A64" s="13" t="s">
        <v>17</v>
      </c>
      <c r="B64" s="53" t="s">
        <v>33</v>
      </c>
      <c r="C64" s="134" t="s">
        <v>179</v>
      </c>
      <c r="D64" s="55">
        <v>120</v>
      </c>
      <c r="E64" s="229">
        <f>E65+E66</f>
        <v>829.8</v>
      </c>
      <c r="F64" s="120"/>
      <c r="G64" s="120">
        <f>'[1]БР _МА 2020'!F59</f>
        <v>798.59999999999991</v>
      </c>
      <c r="H64" s="120">
        <f t="shared" si="4"/>
        <v>31.200000000000045</v>
      </c>
    </row>
    <row r="65" spans="1:9" ht="18.75" x14ac:dyDescent="0.3">
      <c r="A65" s="227" t="s">
        <v>214</v>
      </c>
      <c r="B65" s="53" t="s">
        <v>33</v>
      </c>
      <c r="C65" s="134" t="s">
        <v>179</v>
      </c>
      <c r="D65" s="55">
        <v>121</v>
      </c>
      <c r="E65" s="229">
        <v>637.29999999999995</v>
      </c>
      <c r="F65" s="120"/>
      <c r="G65" s="120"/>
      <c r="H65" s="120"/>
    </row>
    <row r="66" spans="1:9" ht="56.25" x14ac:dyDescent="0.3">
      <c r="A66" s="13" t="s">
        <v>215</v>
      </c>
      <c r="B66" s="53" t="s">
        <v>33</v>
      </c>
      <c r="C66" s="134" t="s">
        <v>179</v>
      </c>
      <c r="D66" s="55">
        <v>129</v>
      </c>
      <c r="E66" s="229">
        <v>192.5</v>
      </c>
      <c r="F66" s="120"/>
      <c r="G66" s="120"/>
      <c r="H66" s="120"/>
    </row>
    <row r="67" spans="1:9" ht="75" x14ac:dyDescent="0.3">
      <c r="A67" s="32" t="s">
        <v>39</v>
      </c>
      <c r="B67" s="71" t="s">
        <v>33</v>
      </c>
      <c r="C67" s="125" t="s">
        <v>40</v>
      </c>
      <c r="D67" s="149"/>
      <c r="E67" s="228">
        <f>E68+E72</f>
        <v>1966.8</v>
      </c>
      <c r="F67" s="120"/>
      <c r="G67" s="120">
        <f>'[1]БР _МА 2020'!F66</f>
        <v>1893.7</v>
      </c>
      <c r="H67" s="120">
        <f t="shared" si="4"/>
        <v>73.099999999999909</v>
      </c>
      <c r="I67" s="249" t="e">
        <f>#REF!</f>
        <v>#REF!</v>
      </c>
    </row>
    <row r="68" spans="1:9" ht="75" x14ac:dyDescent="0.3">
      <c r="A68" s="250" t="s">
        <v>16</v>
      </c>
      <c r="B68" s="53" t="s">
        <v>33</v>
      </c>
      <c r="C68" s="134" t="s">
        <v>40</v>
      </c>
      <c r="D68" s="149">
        <v>100</v>
      </c>
      <c r="E68" s="229">
        <f>E69</f>
        <v>1825.5</v>
      </c>
      <c r="F68" s="120"/>
      <c r="G68" s="120">
        <f>'[1]БР _МА 2020'!F67</f>
        <v>1756.9</v>
      </c>
      <c r="H68" s="120">
        <f t="shared" si="4"/>
        <v>68.599999999999909</v>
      </c>
    </row>
    <row r="69" spans="1:9" ht="37.5" x14ac:dyDescent="0.3">
      <c r="A69" s="132" t="s">
        <v>17</v>
      </c>
      <c r="B69" s="53" t="s">
        <v>33</v>
      </c>
      <c r="C69" s="53" t="s">
        <v>40</v>
      </c>
      <c r="D69" s="149">
        <v>120</v>
      </c>
      <c r="E69" s="168">
        <f>E70+E71</f>
        <v>1825.5</v>
      </c>
      <c r="F69" s="120"/>
      <c r="G69" s="120">
        <f>'[1]БР _МА 2020'!F68</f>
        <v>1756.9</v>
      </c>
      <c r="H69" s="120">
        <f t="shared" si="4"/>
        <v>68.599999999999909</v>
      </c>
    </row>
    <row r="70" spans="1:9" ht="18.75" x14ac:dyDescent="0.3">
      <c r="A70" s="227" t="s">
        <v>214</v>
      </c>
      <c r="B70" s="53" t="s">
        <v>33</v>
      </c>
      <c r="C70" s="53" t="s">
        <v>40</v>
      </c>
      <c r="D70" s="149">
        <v>121</v>
      </c>
      <c r="E70" s="168">
        <v>1402.1</v>
      </c>
      <c r="F70" s="120"/>
      <c r="G70" s="120"/>
      <c r="H70" s="120"/>
    </row>
    <row r="71" spans="1:9" ht="56.25" x14ac:dyDescent="0.3">
      <c r="A71" s="13" t="s">
        <v>215</v>
      </c>
      <c r="B71" s="53" t="s">
        <v>33</v>
      </c>
      <c r="C71" s="53" t="s">
        <v>40</v>
      </c>
      <c r="D71" s="149">
        <v>129</v>
      </c>
      <c r="E71" s="168">
        <v>423.4</v>
      </c>
      <c r="F71" s="120"/>
      <c r="G71" s="120"/>
      <c r="H71" s="120"/>
    </row>
    <row r="72" spans="1:9" ht="37.5" x14ac:dyDescent="0.3">
      <c r="A72" s="13" t="s">
        <v>26</v>
      </c>
      <c r="B72" s="53" t="s">
        <v>33</v>
      </c>
      <c r="C72" s="53" t="s">
        <v>40</v>
      </c>
      <c r="D72" s="149">
        <v>200</v>
      </c>
      <c r="E72" s="168">
        <f>E73</f>
        <v>141.29999999999998</v>
      </c>
      <c r="F72" s="120"/>
      <c r="G72" s="120">
        <f>'[1]БР _МА 2020'!F77</f>
        <v>136.80000000000001</v>
      </c>
      <c r="H72" s="120">
        <f t="shared" si="4"/>
        <v>4.4999999999999716</v>
      </c>
    </row>
    <row r="73" spans="1:9" ht="37.5" x14ac:dyDescent="0.3">
      <c r="A73" s="13" t="s">
        <v>27</v>
      </c>
      <c r="B73" s="53" t="s">
        <v>33</v>
      </c>
      <c r="C73" s="134" t="s">
        <v>40</v>
      </c>
      <c r="D73" s="149">
        <v>240</v>
      </c>
      <c r="E73" s="229">
        <f>E74</f>
        <v>141.29999999999998</v>
      </c>
      <c r="F73" s="120"/>
      <c r="G73" s="120">
        <f>'[1]БР _МА 2020'!F78</f>
        <v>136.80000000000001</v>
      </c>
      <c r="H73" s="120">
        <f t="shared" si="4"/>
        <v>4.4999999999999716</v>
      </c>
    </row>
    <row r="74" spans="1:9" ht="18.75" x14ac:dyDescent="0.3">
      <c r="A74" s="13" t="s">
        <v>217</v>
      </c>
      <c r="B74" s="53" t="s">
        <v>33</v>
      </c>
      <c r="C74" s="134" t="s">
        <v>40</v>
      </c>
      <c r="D74" s="149">
        <v>244</v>
      </c>
      <c r="E74" s="229">
        <f>142.2-69.4+68.5</f>
        <v>141.29999999999998</v>
      </c>
      <c r="F74" s="120"/>
      <c r="G74" s="120"/>
      <c r="H74" s="120"/>
    </row>
    <row r="75" spans="1:9" ht="18.75" x14ac:dyDescent="0.3">
      <c r="A75" s="150" t="s">
        <v>144</v>
      </c>
      <c r="B75" s="44" t="s">
        <v>44</v>
      </c>
      <c r="C75" s="44"/>
      <c r="D75" s="151"/>
      <c r="E75" s="85">
        <f>E76</f>
        <v>30</v>
      </c>
      <c r="F75" s="120"/>
      <c r="G75" s="120">
        <f>'[1]БР _МА 2020'!F87</f>
        <v>30</v>
      </c>
      <c r="H75" s="120">
        <f t="shared" si="4"/>
        <v>0</v>
      </c>
    </row>
    <row r="76" spans="1:9" ht="18.75" x14ac:dyDescent="0.3">
      <c r="A76" s="150" t="s">
        <v>145</v>
      </c>
      <c r="B76" s="44" t="s">
        <v>44</v>
      </c>
      <c r="C76" s="44" t="s">
        <v>45</v>
      </c>
      <c r="D76" s="151"/>
      <c r="E76" s="228">
        <f>E77</f>
        <v>30</v>
      </c>
      <c r="F76" s="120"/>
      <c r="G76" s="120">
        <f>'[1]БР _МА 2020'!F88</f>
        <v>30</v>
      </c>
      <c r="H76" s="120">
        <f t="shared" si="4"/>
        <v>0</v>
      </c>
    </row>
    <row r="77" spans="1:9" ht="18.75" x14ac:dyDescent="0.3">
      <c r="A77" s="152" t="s">
        <v>28</v>
      </c>
      <c r="B77" s="53" t="s">
        <v>44</v>
      </c>
      <c r="C77" s="53" t="s">
        <v>45</v>
      </c>
      <c r="D77" s="149">
        <v>800</v>
      </c>
      <c r="E77" s="229">
        <f>E78</f>
        <v>30</v>
      </c>
      <c r="F77" s="120"/>
      <c r="G77" s="120">
        <f>'[1]БР _МА 2020'!F89</f>
        <v>30</v>
      </c>
      <c r="H77" s="120">
        <f t="shared" si="4"/>
        <v>0</v>
      </c>
    </row>
    <row r="78" spans="1:9" ht="18.75" x14ac:dyDescent="0.3">
      <c r="A78" s="152" t="s">
        <v>46</v>
      </c>
      <c r="B78" s="53" t="s">
        <v>44</v>
      </c>
      <c r="C78" s="53" t="s">
        <v>45</v>
      </c>
      <c r="D78" s="149">
        <v>870</v>
      </c>
      <c r="E78" s="229">
        <v>30</v>
      </c>
      <c r="F78" s="120"/>
      <c r="G78" s="120">
        <f>'[1]БР _МА 2020'!F90</f>
        <v>30</v>
      </c>
      <c r="H78" s="120">
        <f t="shared" si="4"/>
        <v>0</v>
      </c>
    </row>
    <row r="79" spans="1:9" ht="18.75" x14ac:dyDescent="0.3">
      <c r="A79" s="46" t="s">
        <v>143</v>
      </c>
      <c r="B79" s="44" t="s">
        <v>50</v>
      </c>
      <c r="C79" s="53"/>
      <c r="D79" s="167"/>
      <c r="E79" s="228">
        <f>E81+E85+E89</f>
        <v>407.8</v>
      </c>
      <c r="F79" s="251">
        <f>F80+F99</f>
        <v>0</v>
      </c>
      <c r="G79" s="120">
        <f>'[1]БР _МА 2020'!F93</f>
        <v>357.5</v>
      </c>
      <c r="H79" s="120">
        <f>E79-G79</f>
        <v>50.300000000000011</v>
      </c>
    </row>
    <row r="80" spans="1:9" ht="18.75" x14ac:dyDescent="0.3">
      <c r="A80" s="46" t="s">
        <v>163</v>
      </c>
      <c r="B80" s="138" t="s">
        <v>50</v>
      </c>
      <c r="C80" s="133"/>
      <c r="D80" s="252"/>
      <c r="E80" s="228">
        <f t="shared" ref="E80:F82" si="5">E81</f>
        <v>250</v>
      </c>
      <c r="F80" s="228">
        <f t="shared" si="5"/>
        <v>0</v>
      </c>
      <c r="G80" s="120">
        <f>'[1]БР _МА 2020'!F94</f>
        <v>200</v>
      </c>
      <c r="H80" s="120">
        <f t="shared" ref="H80:H108" si="6">E80-G80</f>
        <v>50</v>
      </c>
    </row>
    <row r="81" spans="1:8" ht="119.25" customHeight="1" x14ac:dyDescent="0.3">
      <c r="A81" s="208" t="s">
        <v>164</v>
      </c>
      <c r="B81" s="138" t="s">
        <v>50</v>
      </c>
      <c r="C81" s="138" t="s">
        <v>165</v>
      </c>
      <c r="D81" s="253"/>
      <c r="E81" s="228">
        <f t="shared" si="5"/>
        <v>250</v>
      </c>
      <c r="F81" s="254">
        <f t="shared" si="5"/>
        <v>0</v>
      </c>
      <c r="G81" s="120">
        <f>'[1]БР _МА 2020'!F95</f>
        <v>200</v>
      </c>
      <c r="H81" s="120">
        <f t="shared" si="6"/>
        <v>50</v>
      </c>
    </row>
    <row r="82" spans="1:8" ht="24.75" customHeight="1" x14ac:dyDescent="0.3">
      <c r="A82" s="66" t="s">
        <v>28</v>
      </c>
      <c r="B82" s="133" t="s">
        <v>50</v>
      </c>
      <c r="C82" s="133" t="s">
        <v>165</v>
      </c>
      <c r="D82" s="142">
        <v>800</v>
      </c>
      <c r="E82" s="229">
        <f t="shared" si="5"/>
        <v>250</v>
      </c>
      <c r="F82" s="254">
        <f t="shared" si="5"/>
        <v>0</v>
      </c>
      <c r="G82" s="120">
        <f>'[1]БР _МА 2020'!F96</f>
        <v>200</v>
      </c>
      <c r="H82" s="120">
        <f t="shared" si="6"/>
        <v>50</v>
      </c>
    </row>
    <row r="83" spans="1:8" ht="23.25" customHeight="1" x14ac:dyDescent="0.3">
      <c r="A83" s="66" t="s">
        <v>166</v>
      </c>
      <c r="B83" s="133" t="s">
        <v>50</v>
      </c>
      <c r="C83" s="133" t="s">
        <v>165</v>
      </c>
      <c r="D83" s="142">
        <v>830</v>
      </c>
      <c r="E83" s="229">
        <f>E84</f>
        <v>250</v>
      </c>
      <c r="F83" s="254">
        <f>F85</f>
        <v>0</v>
      </c>
      <c r="G83" s="120">
        <f>'[1]БР _МА 2020'!F97</f>
        <v>200</v>
      </c>
      <c r="H83" s="120">
        <f t="shared" si="6"/>
        <v>50</v>
      </c>
    </row>
    <row r="84" spans="1:8" ht="36.75" customHeight="1" x14ac:dyDescent="0.3">
      <c r="A84" s="13" t="s">
        <v>222</v>
      </c>
      <c r="B84" s="133" t="s">
        <v>50</v>
      </c>
      <c r="C84" s="133" t="s">
        <v>165</v>
      </c>
      <c r="D84" s="142">
        <v>831</v>
      </c>
      <c r="E84" s="229">
        <v>250</v>
      </c>
      <c r="F84" s="254"/>
      <c r="G84" s="120"/>
      <c r="H84" s="120"/>
    </row>
    <row r="85" spans="1:8" ht="21.75" customHeight="1" x14ac:dyDescent="0.3">
      <c r="A85" s="210" t="s">
        <v>167</v>
      </c>
      <c r="B85" s="44" t="s">
        <v>50</v>
      </c>
      <c r="C85" s="44" t="s">
        <v>168</v>
      </c>
      <c r="D85" s="146"/>
      <c r="E85" s="211">
        <f>E86</f>
        <v>150</v>
      </c>
      <c r="F85" s="255"/>
      <c r="G85" s="120">
        <f>'[1]БР _МА 2020'!F101</f>
        <v>150</v>
      </c>
      <c r="H85" s="120">
        <f t="shared" si="6"/>
        <v>0</v>
      </c>
    </row>
    <row r="86" spans="1:8" ht="35.25" customHeight="1" x14ac:dyDescent="0.3">
      <c r="A86" s="13" t="s">
        <v>26</v>
      </c>
      <c r="B86" s="53" t="s">
        <v>50</v>
      </c>
      <c r="C86" s="53" t="s">
        <v>168</v>
      </c>
      <c r="D86" s="149">
        <v>200</v>
      </c>
      <c r="E86" s="212">
        <f>E87</f>
        <v>150</v>
      </c>
      <c r="F86" s="256" t="e">
        <f>F87</f>
        <v>#REF!</v>
      </c>
      <c r="G86" s="120">
        <f>'[1]БР _МА 2020'!F102</f>
        <v>150</v>
      </c>
      <c r="H86" s="120">
        <f t="shared" si="6"/>
        <v>0</v>
      </c>
    </row>
    <row r="87" spans="1:8" ht="35.25" customHeight="1" x14ac:dyDescent="0.3">
      <c r="A87" s="13" t="s">
        <v>27</v>
      </c>
      <c r="B87" s="53" t="s">
        <v>50</v>
      </c>
      <c r="C87" s="53" t="s">
        <v>168</v>
      </c>
      <c r="D87" s="149">
        <v>240</v>
      </c>
      <c r="E87" s="229">
        <f>E88</f>
        <v>150</v>
      </c>
      <c r="F87" s="254" t="e">
        <f>#REF!</f>
        <v>#REF!</v>
      </c>
      <c r="G87" s="120">
        <f>'[1]БР _МА 2020'!F103</f>
        <v>150</v>
      </c>
      <c r="H87" s="120">
        <f t="shared" si="6"/>
        <v>0</v>
      </c>
    </row>
    <row r="88" spans="1:8" ht="24.75" customHeight="1" x14ac:dyDescent="0.3">
      <c r="A88" s="13" t="s">
        <v>217</v>
      </c>
      <c r="B88" s="162" t="s">
        <v>50</v>
      </c>
      <c r="C88" s="53" t="s">
        <v>168</v>
      </c>
      <c r="D88" s="149">
        <v>244</v>
      </c>
      <c r="E88" s="229">
        <v>150</v>
      </c>
      <c r="F88" s="257"/>
      <c r="G88" s="120"/>
      <c r="H88" s="120"/>
    </row>
    <row r="89" spans="1:8" ht="78.75" customHeight="1" x14ac:dyDescent="0.3">
      <c r="A89" s="40" t="s">
        <v>37</v>
      </c>
      <c r="B89" s="44" t="s">
        <v>50</v>
      </c>
      <c r="C89" s="44" t="s">
        <v>38</v>
      </c>
      <c r="D89" s="55"/>
      <c r="E89" s="85">
        <f>E90</f>
        <v>7.8</v>
      </c>
      <c r="F89" s="257"/>
      <c r="G89" s="120">
        <f>'[1]БР _МА 2020'!F107</f>
        <v>7.5</v>
      </c>
      <c r="H89" s="120">
        <f t="shared" si="6"/>
        <v>0.29999999999999982</v>
      </c>
    </row>
    <row r="90" spans="1:8" ht="41.25" customHeight="1" x14ac:dyDescent="0.3">
      <c r="A90" s="13" t="s">
        <v>26</v>
      </c>
      <c r="B90" s="53" t="s">
        <v>50</v>
      </c>
      <c r="C90" s="53" t="s">
        <v>38</v>
      </c>
      <c r="D90" s="137">
        <v>200</v>
      </c>
      <c r="E90" s="229">
        <f>E91</f>
        <v>7.8</v>
      </c>
      <c r="F90" s="257"/>
      <c r="G90" s="120">
        <f>'[1]БР _МА 2020'!F108</f>
        <v>7.5</v>
      </c>
      <c r="H90" s="120">
        <f t="shared" si="6"/>
        <v>0.29999999999999982</v>
      </c>
    </row>
    <row r="91" spans="1:8" ht="41.25" customHeight="1" x14ac:dyDescent="0.3">
      <c r="A91" s="13" t="s">
        <v>27</v>
      </c>
      <c r="B91" s="53" t="s">
        <v>50</v>
      </c>
      <c r="C91" s="53" t="s">
        <v>38</v>
      </c>
      <c r="D91" s="55">
        <v>240</v>
      </c>
      <c r="E91" s="229">
        <f>E92</f>
        <v>7.8</v>
      </c>
      <c r="F91" s="257"/>
      <c r="G91" s="120">
        <f>'[1]БР _МА 2020'!F109</f>
        <v>7.5</v>
      </c>
      <c r="H91" s="120">
        <f t="shared" si="6"/>
        <v>0.29999999999999982</v>
      </c>
    </row>
    <row r="92" spans="1:8" ht="29.25" customHeight="1" x14ac:dyDescent="0.3">
      <c r="A92" s="13" t="s">
        <v>217</v>
      </c>
      <c r="B92" s="162" t="s">
        <v>50</v>
      </c>
      <c r="C92" s="53" t="s">
        <v>38</v>
      </c>
      <c r="D92" s="74">
        <v>244</v>
      </c>
      <c r="E92" s="229">
        <v>7.8</v>
      </c>
      <c r="F92" s="257"/>
      <c r="G92" s="120"/>
      <c r="H92" s="120"/>
    </row>
    <row r="93" spans="1:8" ht="37.5" x14ac:dyDescent="0.3">
      <c r="A93" s="26" t="s">
        <v>53</v>
      </c>
      <c r="B93" s="153" t="s">
        <v>146</v>
      </c>
      <c r="C93" s="44"/>
      <c r="D93" s="74"/>
      <c r="E93" s="85">
        <f>E94</f>
        <v>350</v>
      </c>
      <c r="F93" s="120"/>
      <c r="G93" s="120">
        <f>'[1]БР _МА 2020'!F114</f>
        <v>150</v>
      </c>
      <c r="H93" s="120">
        <f t="shared" si="6"/>
        <v>200</v>
      </c>
    </row>
    <row r="94" spans="1:8" ht="44.25" customHeight="1" x14ac:dyDescent="0.3">
      <c r="A94" s="26" t="s">
        <v>223</v>
      </c>
      <c r="B94" s="153" t="s">
        <v>57</v>
      </c>
      <c r="C94" s="44"/>
      <c r="D94" s="74"/>
      <c r="E94" s="228">
        <f>E95</f>
        <v>350</v>
      </c>
      <c r="F94" s="120"/>
      <c r="G94" s="120">
        <f>'[1]БР _МА 2020'!F115</f>
        <v>150</v>
      </c>
      <c r="H94" s="120">
        <f t="shared" si="6"/>
        <v>200</v>
      </c>
    </row>
    <row r="95" spans="1:8" ht="93.75" x14ac:dyDescent="0.3">
      <c r="A95" s="26" t="s">
        <v>56</v>
      </c>
      <c r="B95" s="44" t="s">
        <v>57</v>
      </c>
      <c r="C95" s="44" t="s">
        <v>58</v>
      </c>
      <c r="D95" s="84"/>
      <c r="E95" s="228">
        <f>E96</f>
        <v>350</v>
      </c>
      <c r="F95" s="120"/>
      <c r="G95" s="120">
        <f>'[1]БР _МА 2020'!F116</f>
        <v>150</v>
      </c>
      <c r="H95" s="120">
        <f t="shared" si="6"/>
        <v>200</v>
      </c>
    </row>
    <row r="96" spans="1:8" ht="37.5" x14ac:dyDescent="0.3">
      <c r="A96" s="13" t="s">
        <v>26</v>
      </c>
      <c r="B96" s="53" t="s">
        <v>57</v>
      </c>
      <c r="C96" s="53" t="s">
        <v>58</v>
      </c>
      <c r="D96" s="74">
        <v>200</v>
      </c>
      <c r="E96" s="154">
        <f>E97</f>
        <v>350</v>
      </c>
      <c r="F96" s="120"/>
      <c r="G96" s="120">
        <f>'[1]БР _МА 2020'!F117</f>
        <v>150</v>
      </c>
      <c r="H96" s="120">
        <f t="shared" si="6"/>
        <v>200</v>
      </c>
    </row>
    <row r="97" spans="1:9" ht="37.5" x14ac:dyDescent="0.3">
      <c r="A97" s="13" t="s">
        <v>27</v>
      </c>
      <c r="B97" s="53" t="s">
        <v>57</v>
      </c>
      <c r="C97" s="53" t="s">
        <v>147</v>
      </c>
      <c r="D97" s="74">
        <v>240</v>
      </c>
      <c r="E97" s="154">
        <f>E98</f>
        <v>350</v>
      </c>
      <c r="F97" s="120"/>
      <c r="G97" s="120">
        <f>'[1]БР _МА 2020'!F118</f>
        <v>150</v>
      </c>
      <c r="H97" s="120">
        <f t="shared" si="6"/>
        <v>200</v>
      </c>
    </row>
    <row r="98" spans="1:9" ht="18.75" x14ac:dyDescent="0.3">
      <c r="A98" s="13" t="s">
        <v>217</v>
      </c>
      <c r="B98" s="53" t="s">
        <v>57</v>
      </c>
      <c r="C98" s="53" t="s">
        <v>147</v>
      </c>
      <c r="D98" s="74">
        <v>244</v>
      </c>
      <c r="E98" s="154">
        <v>350</v>
      </c>
      <c r="F98" s="120"/>
      <c r="G98" s="120"/>
      <c r="H98" s="120"/>
    </row>
    <row r="99" spans="1:9" ht="18.75" x14ac:dyDescent="0.3">
      <c r="A99" s="46" t="s">
        <v>59</v>
      </c>
      <c r="B99" s="44" t="s">
        <v>148</v>
      </c>
      <c r="C99" s="44"/>
      <c r="D99" s="47"/>
      <c r="E99" s="211">
        <f>E100</f>
        <v>718</v>
      </c>
      <c r="F99" s="120"/>
      <c r="G99" s="120">
        <f>'[1]БР _МА 2020'!F126</f>
        <v>726.2</v>
      </c>
      <c r="H99" s="120">
        <f t="shared" si="6"/>
        <v>-8.2000000000000455</v>
      </c>
    </row>
    <row r="100" spans="1:9" ht="18.75" x14ac:dyDescent="0.3">
      <c r="A100" s="46" t="s">
        <v>60</v>
      </c>
      <c r="B100" s="44" t="s">
        <v>62</v>
      </c>
      <c r="C100" s="44"/>
      <c r="D100" s="47"/>
      <c r="E100" s="211">
        <f>E102</f>
        <v>718</v>
      </c>
      <c r="F100" s="120"/>
      <c r="G100" s="120">
        <f>'[1]БР _МА 2020'!F127</f>
        <v>726.2</v>
      </c>
      <c r="H100" s="120">
        <f t="shared" si="6"/>
        <v>-8.2000000000000455</v>
      </c>
    </row>
    <row r="101" spans="1:9" ht="56.25" x14ac:dyDescent="0.3">
      <c r="A101" s="49" t="s">
        <v>61</v>
      </c>
      <c r="B101" s="44" t="s">
        <v>62</v>
      </c>
      <c r="C101" s="44"/>
      <c r="D101" s="47"/>
      <c r="E101" s="211">
        <f>E102</f>
        <v>718</v>
      </c>
      <c r="F101" s="120"/>
      <c r="G101" s="120">
        <f>'[1]БР _МА 2020'!F128</f>
        <v>726.2</v>
      </c>
      <c r="H101" s="120">
        <f t="shared" si="6"/>
        <v>-8.2000000000000455</v>
      </c>
    </row>
    <row r="102" spans="1:9" ht="56.25" x14ac:dyDescent="0.3">
      <c r="A102" s="50" t="s">
        <v>63</v>
      </c>
      <c r="B102" s="44" t="s">
        <v>62</v>
      </c>
      <c r="C102" s="44" t="s">
        <v>64</v>
      </c>
      <c r="D102" s="47"/>
      <c r="E102" s="211">
        <f>E103+E107</f>
        <v>718</v>
      </c>
      <c r="F102" s="120"/>
      <c r="G102" s="120">
        <f>'[1]БР _МА 2020'!F129</f>
        <v>726.2</v>
      </c>
      <c r="H102" s="120">
        <f t="shared" si="6"/>
        <v>-8.2000000000000455</v>
      </c>
    </row>
    <row r="103" spans="1:9" ht="75" x14ac:dyDescent="0.3">
      <c r="A103" s="52" t="s">
        <v>16</v>
      </c>
      <c r="B103" s="53" t="s">
        <v>62</v>
      </c>
      <c r="C103" s="53" t="s">
        <v>64</v>
      </c>
      <c r="D103" s="55">
        <v>100</v>
      </c>
      <c r="E103" s="229">
        <f>E104</f>
        <v>621</v>
      </c>
      <c r="F103" s="120"/>
      <c r="G103" s="120">
        <f>'[1]БР _МА 2020'!F130</f>
        <v>621</v>
      </c>
      <c r="H103" s="120">
        <f t="shared" si="6"/>
        <v>0</v>
      </c>
    </row>
    <row r="104" spans="1:9" ht="18.75" x14ac:dyDescent="0.3">
      <c r="A104" s="57" t="s">
        <v>65</v>
      </c>
      <c r="B104" s="53" t="s">
        <v>62</v>
      </c>
      <c r="C104" s="53" t="s">
        <v>64</v>
      </c>
      <c r="D104" s="55">
        <v>110</v>
      </c>
      <c r="E104" s="229">
        <f>E105+E106</f>
        <v>621</v>
      </c>
      <c r="F104" s="120"/>
      <c r="G104" s="120">
        <f>'[1]БР _МА 2020'!F131</f>
        <v>621</v>
      </c>
      <c r="H104" s="120">
        <f t="shared" si="6"/>
        <v>0</v>
      </c>
    </row>
    <row r="105" spans="1:9" ht="18.75" x14ac:dyDescent="0.3">
      <c r="A105" s="66" t="s">
        <v>224</v>
      </c>
      <c r="B105" s="53" t="s">
        <v>62</v>
      </c>
      <c r="C105" s="53" t="s">
        <v>64</v>
      </c>
      <c r="D105" s="55">
        <v>111</v>
      </c>
      <c r="E105" s="229">
        <v>476.9</v>
      </c>
      <c r="F105" s="120"/>
      <c r="G105" s="120"/>
      <c r="H105" s="120"/>
    </row>
    <row r="106" spans="1:9" ht="56.25" x14ac:dyDescent="0.3">
      <c r="A106" s="258" t="s">
        <v>225</v>
      </c>
      <c r="B106" s="53" t="s">
        <v>62</v>
      </c>
      <c r="C106" s="53" t="s">
        <v>64</v>
      </c>
      <c r="D106" s="55">
        <v>119</v>
      </c>
      <c r="E106" s="229">
        <v>144.1</v>
      </c>
      <c r="F106" s="120"/>
      <c r="G106" s="120"/>
      <c r="H106" s="120"/>
    </row>
    <row r="107" spans="1:9" ht="37.5" x14ac:dyDescent="0.3">
      <c r="A107" s="13" t="s">
        <v>26</v>
      </c>
      <c r="B107" s="53" t="s">
        <v>62</v>
      </c>
      <c r="C107" s="53" t="s">
        <v>64</v>
      </c>
      <c r="D107" s="55">
        <v>200</v>
      </c>
      <c r="E107" s="229">
        <f>E108</f>
        <v>97</v>
      </c>
      <c r="F107" s="120"/>
      <c r="G107" s="120">
        <f>'[1]БР _МА 2020'!F138</f>
        <v>105.2</v>
      </c>
      <c r="H107" s="120">
        <f t="shared" si="6"/>
        <v>-8.2000000000000028</v>
      </c>
    </row>
    <row r="108" spans="1:9" ht="37.5" x14ac:dyDescent="0.3">
      <c r="A108" s="13" t="s">
        <v>27</v>
      </c>
      <c r="B108" s="53" t="s">
        <v>62</v>
      </c>
      <c r="C108" s="53" t="s">
        <v>64</v>
      </c>
      <c r="D108" s="55">
        <v>240</v>
      </c>
      <c r="E108" s="168">
        <f>E109</f>
        <v>97</v>
      </c>
      <c r="F108" s="120"/>
      <c r="G108" s="120">
        <f>'[1]БР _МА 2020'!F139</f>
        <v>105.2</v>
      </c>
      <c r="H108" s="120">
        <f t="shared" si="6"/>
        <v>-8.2000000000000028</v>
      </c>
    </row>
    <row r="109" spans="1:9" ht="18.75" x14ac:dyDescent="0.3">
      <c r="A109" s="13" t="s">
        <v>217</v>
      </c>
      <c r="B109" s="53" t="s">
        <v>62</v>
      </c>
      <c r="C109" s="53" t="s">
        <v>64</v>
      </c>
      <c r="D109" s="55">
        <v>244</v>
      </c>
      <c r="E109" s="168">
        <v>97</v>
      </c>
      <c r="F109" s="120"/>
      <c r="G109" s="120"/>
      <c r="H109" s="120"/>
    </row>
    <row r="110" spans="1:9" ht="18.75" x14ac:dyDescent="0.3">
      <c r="A110" s="46" t="s">
        <v>66</v>
      </c>
      <c r="B110" s="44" t="s">
        <v>149</v>
      </c>
      <c r="C110" s="44"/>
      <c r="D110" s="156"/>
      <c r="E110" s="85">
        <f>E111</f>
        <v>29174.5</v>
      </c>
      <c r="F110" s="120"/>
      <c r="G110" s="120">
        <f>'[1]БР _МА 2020'!F150</f>
        <v>31924.2</v>
      </c>
      <c r="H110" s="120">
        <f>E110-G110</f>
        <v>-2749.7000000000007</v>
      </c>
    </row>
    <row r="111" spans="1:9" ht="18" customHeight="1" x14ac:dyDescent="0.3">
      <c r="A111" s="46" t="s">
        <v>68</v>
      </c>
      <c r="B111" s="44" t="s">
        <v>69</v>
      </c>
      <c r="C111" s="44"/>
      <c r="D111" s="156"/>
      <c r="E111" s="228">
        <f>E112+E125</f>
        <v>29174.5</v>
      </c>
      <c r="F111" s="120"/>
      <c r="G111" s="120">
        <f>'[1]БР _МА 2020'!F151</f>
        <v>31924.2</v>
      </c>
      <c r="H111" s="120">
        <f t="shared" ref="H111:H195" si="7">E111-G111</f>
        <v>-2749.7000000000007</v>
      </c>
    </row>
    <row r="112" spans="1:9" ht="54" customHeight="1" x14ac:dyDescent="0.3">
      <c r="A112" s="26" t="s">
        <v>77</v>
      </c>
      <c r="B112" s="64" t="s">
        <v>69</v>
      </c>
      <c r="C112" s="15" t="s">
        <v>78</v>
      </c>
      <c r="D112" s="43"/>
      <c r="E112" s="65">
        <f>E113+E117+E120</f>
        <v>9867.5</v>
      </c>
      <c r="F112" s="120"/>
      <c r="G112" s="120">
        <f>'[1]БР _МА 2020'!F152</f>
        <v>9240.7000000000007</v>
      </c>
      <c r="H112" s="120">
        <f t="shared" si="7"/>
        <v>626.79999999999927</v>
      </c>
      <c r="I112" s="249" t="e">
        <f>#REF!</f>
        <v>#REF!</v>
      </c>
    </row>
    <row r="113" spans="1:10" ht="84" customHeight="1" x14ac:dyDescent="0.3">
      <c r="A113" s="13" t="s">
        <v>16</v>
      </c>
      <c r="B113" s="19" t="s">
        <v>69</v>
      </c>
      <c r="C113" s="19" t="s">
        <v>78</v>
      </c>
      <c r="D113" s="10">
        <v>100</v>
      </c>
      <c r="E113" s="45">
        <f>E114</f>
        <v>9159.7000000000007</v>
      </c>
      <c r="F113" s="120"/>
      <c r="G113" s="120">
        <f>'[1]БР _МА 2020'!F154</f>
        <v>8353.1</v>
      </c>
      <c r="H113" s="120">
        <f t="shared" si="7"/>
        <v>806.60000000000036</v>
      </c>
      <c r="I113" s="249"/>
    </row>
    <row r="114" spans="1:10" ht="18" customHeight="1" x14ac:dyDescent="0.3">
      <c r="A114" s="66" t="s">
        <v>65</v>
      </c>
      <c r="B114" s="19" t="s">
        <v>69</v>
      </c>
      <c r="C114" s="19" t="s">
        <v>78</v>
      </c>
      <c r="D114" s="10">
        <v>110</v>
      </c>
      <c r="E114" s="45">
        <f>E115+E116</f>
        <v>9159.7000000000007</v>
      </c>
      <c r="F114" s="120"/>
      <c r="G114" s="120">
        <f>'[1]БР _МА 2020'!F155</f>
        <v>8353.1</v>
      </c>
      <c r="H114" s="120">
        <f t="shared" si="7"/>
        <v>806.60000000000036</v>
      </c>
      <c r="I114" s="249"/>
      <c r="J114" s="120"/>
    </row>
    <row r="115" spans="1:10" ht="18" customHeight="1" x14ac:dyDescent="0.3">
      <c r="A115" s="66" t="s">
        <v>224</v>
      </c>
      <c r="B115" s="19" t="s">
        <v>69</v>
      </c>
      <c r="C115" s="19" t="s">
        <v>78</v>
      </c>
      <c r="D115" s="10">
        <v>111</v>
      </c>
      <c r="E115" s="67">
        <f>6978.3+56.8</f>
        <v>7035.1</v>
      </c>
      <c r="F115" s="120"/>
      <c r="G115" s="120"/>
      <c r="H115" s="120"/>
      <c r="I115" s="249" t="e">
        <f>#REF!</f>
        <v>#REF!</v>
      </c>
      <c r="J115" s="120"/>
    </row>
    <row r="116" spans="1:10" ht="36" customHeight="1" x14ac:dyDescent="0.3">
      <c r="A116" s="258" t="s">
        <v>225</v>
      </c>
      <c r="B116" s="19" t="s">
        <v>69</v>
      </c>
      <c r="C116" s="19" t="s">
        <v>78</v>
      </c>
      <c r="D116" s="10">
        <v>119</v>
      </c>
      <c r="E116" s="67">
        <f>2107.4+17.2</f>
        <v>2124.6</v>
      </c>
      <c r="F116" s="120"/>
      <c r="G116" s="120"/>
      <c r="H116" s="120"/>
      <c r="I116" s="249" t="e">
        <f>#REF!</f>
        <v>#REF!</v>
      </c>
      <c r="J116" s="120"/>
    </row>
    <row r="117" spans="1:10" ht="48" customHeight="1" x14ac:dyDescent="0.3">
      <c r="A117" s="13" t="s">
        <v>26</v>
      </c>
      <c r="B117" s="17" t="s">
        <v>69</v>
      </c>
      <c r="C117" s="17" t="s">
        <v>78</v>
      </c>
      <c r="D117" s="10">
        <v>200</v>
      </c>
      <c r="E117" s="67">
        <f>E118</f>
        <v>705.80000000000007</v>
      </c>
      <c r="F117" s="120"/>
      <c r="G117" s="120">
        <f>'[1]БР _МА 2020'!F162</f>
        <v>885.59999999999991</v>
      </c>
      <c r="H117" s="120">
        <f t="shared" si="7"/>
        <v>-179.79999999999984</v>
      </c>
      <c r="I117" s="120" t="e">
        <f>#REF!</f>
        <v>#REF!</v>
      </c>
    </row>
    <row r="118" spans="1:10" ht="18" customHeight="1" x14ac:dyDescent="0.3">
      <c r="A118" s="13" t="s">
        <v>27</v>
      </c>
      <c r="B118" s="17" t="s">
        <v>69</v>
      </c>
      <c r="C118" s="17" t="s">
        <v>78</v>
      </c>
      <c r="D118" s="10">
        <v>240</v>
      </c>
      <c r="E118" s="67">
        <f>E119</f>
        <v>705.80000000000007</v>
      </c>
      <c r="F118" s="120"/>
      <c r="G118" s="120">
        <f>'[1]БР _МА 2020'!F163</f>
        <v>885.59999999999991</v>
      </c>
      <c r="H118" s="120">
        <f t="shared" si="7"/>
        <v>-179.79999999999984</v>
      </c>
    </row>
    <row r="119" spans="1:10" ht="18" customHeight="1" x14ac:dyDescent="0.3">
      <c r="A119" s="13" t="s">
        <v>217</v>
      </c>
      <c r="B119" s="17" t="s">
        <v>69</v>
      </c>
      <c r="C119" s="17" t="s">
        <v>78</v>
      </c>
      <c r="D119" s="10">
        <v>244</v>
      </c>
      <c r="E119" s="67">
        <f>900.7-74-120.9</f>
        <v>705.80000000000007</v>
      </c>
      <c r="F119" s="120"/>
      <c r="G119" s="120"/>
      <c r="H119" s="120"/>
    </row>
    <row r="120" spans="1:10" ht="18" customHeight="1" x14ac:dyDescent="0.3">
      <c r="A120" s="25" t="s">
        <v>28</v>
      </c>
      <c r="B120" s="17" t="s">
        <v>69</v>
      </c>
      <c r="C120" s="17" t="s">
        <v>78</v>
      </c>
      <c r="D120" s="10">
        <v>800</v>
      </c>
      <c r="E120" s="67">
        <f>E121</f>
        <v>2</v>
      </c>
      <c r="F120" s="120"/>
      <c r="G120" s="120">
        <f>'[1]БР _МА 2020'!F173</f>
        <v>2</v>
      </c>
      <c r="H120" s="120">
        <f t="shared" si="7"/>
        <v>0</v>
      </c>
    </row>
    <row r="121" spans="1:10" ht="18" customHeight="1" x14ac:dyDescent="0.3">
      <c r="A121" s="25" t="s">
        <v>29</v>
      </c>
      <c r="B121" s="17" t="s">
        <v>69</v>
      </c>
      <c r="C121" s="17" t="s">
        <v>78</v>
      </c>
      <c r="D121" s="10">
        <v>850</v>
      </c>
      <c r="E121" s="67">
        <f>E122+E123+E124</f>
        <v>2</v>
      </c>
      <c r="F121" s="120"/>
      <c r="G121" s="120">
        <f>'[1]БР _МА 2020'!F174</f>
        <v>2</v>
      </c>
      <c r="H121" s="120">
        <f t="shared" si="7"/>
        <v>0</v>
      </c>
    </row>
    <row r="122" spans="1:10" ht="18" customHeight="1" x14ac:dyDescent="0.3">
      <c r="A122" s="66" t="s">
        <v>219</v>
      </c>
      <c r="B122" s="17" t="s">
        <v>69</v>
      </c>
      <c r="C122" s="17" t="s">
        <v>78</v>
      </c>
      <c r="D122" s="10">
        <v>851</v>
      </c>
      <c r="E122" s="67">
        <v>0</v>
      </c>
      <c r="F122" s="120"/>
      <c r="G122" s="120"/>
      <c r="H122" s="120"/>
    </row>
    <row r="123" spans="1:10" ht="18" customHeight="1" x14ac:dyDescent="0.3">
      <c r="A123" s="66" t="s">
        <v>220</v>
      </c>
      <c r="B123" s="17" t="s">
        <v>69</v>
      </c>
      <c r="C123" s="17" t="s">
        <v>78</v>
      </c>
      <c r="D123" s="10">
        <v>852</v>
      </c>
      <c r="E123" s="67">
        <v>0</v>
      </c>
      <c r="F123" s="120"/>
      <c r="G123" s="120"/>
      <c r="H123" s="120"/>
    </row>
    <row r="124" spans="1:10" ht="18" customHeight="1" x14ac:dyDescent="0.3">
      <c r="A124" s="66" t="s">
        <v>221</v>
      </c>
      <c r="B124" s="17" t="s">
        <v>69</v>
      </c>
      <c r="C124" s="17" t="s">
        <v>78</v>
      </c>
      <c r="D124" s="10">
        <v>853</v>
      </c>
      <c r="E124" s="67">
        <v>2</v>
      </c>
      <c r="F124" s="120"/>
      <c r="G124" s="120"/>
      <c r="H124" s="120"/>
    </row>
    <row r="125" spans="1:10" ht="60.75" customHeight="1" x14ac:dyDescent="0.3">
      <c r="A125" s="49" t="s">
        <v>61</v>
      </c>
      <c r="B125" s="44" t="s">
        <v>69</v>
      </c>
      <c r="C125" s="44"/>
      <c r="D125" s="84"/>
      <c r="E125" s="228">
        <f>E126+E130+E134+E138+E142</f>
        <v>19307</v>
      </c>
      <c r="F125" s="120"/>
      <c r="G125" s="120">
        <f>'[1]БР _МА 2020'!F184</f>
        <v>22683.5</v>
      </c>
      <c r="H125" s="120">
        <f t="shared" si="7"/>
        <v>-3376.5</v>
      </c>
    </row>
    <row r="126" spans="1:10" ht="139.5" customHeight="1" x14ac:dyDescent="0.3">
      <c r="A126" s="26" t="s">
        <v>180</v>
      </c>
      <c r="B126" s="44" t="s">
        <v>69</v>
      </c>
      <c r="C126" s="44" t="s">
        <v>70</v>
      </c>
      <c r="D126" s="156"/>
      <c r="E126" s="228">
        <f>E127</f>
        <v>1850</v>
      </c>
      <c r="F126" s="120"/>
      <c r="G126" s="120">
        <f>'[1]БР _МА 2020'!F185</f>
        <v>3500</v>
      </c>
      <c r="H126" s="120">
        <f t="shared" si="7"/>
        <v>-1650</v>
      </c>
    </row>
    <row r="127" spans="1:10" ht="37.5" x14ac:dyDescent="0.3">
      <c r="A127" s="13" t="s">
        <v>150</v>
      </c>
      <c r="B127" s="53" t="s">
        <v>69</v>
      </c>
      <c r="C127" s="53" t="s">
        <v>70</v>
      </c>
      <c r="D127" s="74">
        <v>200</v>
      </c>
      <c r="E127" s="229">
        <f>E128</f>
        <v>1850</v>
      </c>
      <c r="F127" s="120"/>
      <c r="G127" s="120">
        <f>'[1]БР _МА 2020'!F186</f>
        <v>3500</v>
      </c>
      <c r="H127" s="120">
        <f t="shared" si="7"/>
        <v>-1650</v>
      </c>
    </row>
    <row r="128" spans="1:10" ht="37.5" x14ac:dyDescent="0.3">
      <c r="A128" s="13" t="s">
        <v>27</v>
      </c>
      <c r="B128" s="53" t="s">
        <v>69</v>
      </c>
      <c r="C128" s="53" t="s">
        <v>70</v>
      </c>
      <c r="D128" s="74">
        <v>240</v>
      </c>
      <c r="E128" s="229">
        <f>E129</f>
        <v>1850</v>
      </c>
      <c r="F128" s="120"/>
      <c r="G128" s="120">
        <f>'[1]БР _МА 2020'!F187</f>
        <v>3500</v>
      </c>
      <c r="H128" s="120">
        <f t="shared" si="7"/>
        <v>-1650</v>
      </c>
    </row>
    <row r="129" spans="1:14" ht="18.75" x14ac:dyDescent="0.3">
      <c r="A129" s="13" t="s">
        <v>217</v>
      </c>
      <c r="B129" s="53" t="s">
        <v>69</v>
      </c>
      <c r="C129" s="53" t="s">
        <v>70</v>
      </c>
      <c r="D129" s="74">
        <v>244</v>
      </c>
      <c r="E129" s="229">
        <v>1850</v>
      </c>
      <c r="F129" s="120"/>
      <c r="G129" s="120"/>
      <c r="H129" s="120"/>
    </row>
    <row r="130" spans="1:14" ht="194.25" customHeight="1" x14ac:dyDescent="0.3">
      <c r="A130" s="26" t="s">
        <v>181</v>
      </c>
      <c r="B130" s="44" t="s">
        <v>69</v>
      </c>
      <c r="C130" s="44" t="s">
        <v>73</v>
      </c>
      <c r="D130" s="156"/>
      <c r="E130" s="228">
        <f>E131</f>
        <v>545</v>
      </c>
      <c r="F130" s="120"/>
      <c r="G130" s="120">
        <f>'[1]БР _МА 2020'!F191</f>
        <v>1400</v>
      </c>
      <c r="H130" s="120">
        <f t="shared" si="7"/>
        <v>-855</v>
      </c>
    </row>
    <row r="131" spans="1:14" ht="37.5" x14ac:dyDescent="0.3">
      <c r="A131" s="13" t="s">
        <v>26</v>
      </c>
      <c r="B131" s="53" t="s">
        <v>69</v>
      </c>
      <c r="C131" s="53" t="s">
        <v>73</v>
      </c>
      <c r="D131" s="74">
        <v>200</v>
      </c>
      <c r="E131" s="229">
        <f>E132</f>
        <v>545</v>
      </c>
      <c r="F131" s="120"/>
      <c r="G131" s="120">
        <f>'[1]БР _МА 2020'!F192</f>
        <v>1400</v>
      </c>
      <c r="H131" s="120">
        <f t="shared" si="7"/>
        <v>-855</v>
      </c>
    </row>
    <row r="132" spans="1:14" ht="37.5" x14ac:dyDescent="0.3">
      <c r="A132" s="13" t="s">
        <v>27</v>
      </c>
      <c r="B132" s="53" t="s">
        <v>69</v>
      </c>
      <c r="C132" s="53" t="s">
        <v>73</v>
      </c>
      <c r="D132" s="74">
        <v>240</v>
      </c>
      <c r="E132" s="168">
        <f>E133</f>
        <v>545</v>
      </c>
      <c r="F132" s="120"/>
      <c r="G132" s="120">
        <f>'[1]БР _МА 2020'!F193</f>
        <v>1400</v>
      </c>
      <c r="H132" s="120">
        <f t="shared" si="7"/>
        <v>-855</v>
      </c>
      <c r="N132" s="259"/>
    </row>
    <row r="133" spans="1:14" ht="18.75" x14ac:dyDescent="0.3">
      <c r="A133" s="13" t="s">
        <v>217</v>
      </c>
      <c r="B133" s="53" t="s">
        <v>69</v>
      </c>
      <c r="C133" s="53" t="s">
        <v>73</v>
      </c>
      <c r="D133" s="74">
        <v>244</v>
      </c>
      <c r="E133" s="229">
        <v>545</v>
      </c>
      <c r="F133" s="120"/>
      <c r="G133" s="120"/>
      <c r="H133" s="120"/>
      <c r="N133" s="259"/>
    </row>
    <row r="134" spans="1:14" ht="251.25" customHeight="1" x14ac:dyDescent="0.3">
      <c r="A134" s="26" t="s">
        <v>226</v>
      </c>
      <c r="B134" s="44" t="s">
        <v>69</v>
      </c>
      <c r="C134" s="44" t="s">
        <v>75</v>
      </c>
      <c r="D134" s="156"/>
      <c r="E134" s="228">
        <f>E135</f>
        <v>10800</v>
      </c>
      <c r="F134" s="120"/>
      <c r="G134" s="120">
        <f>'[1]БР _МА 2020'!F200</f>
        <v>12650</v>
      </c>
      <c r="H134" s="120">
        <f t="shared" si="7"/>
        <v>-1850</v>
      </c>
    </row>
    <row r="135" spans="1:14" ht="37.5" x14ac:dyDescent="0.3">
      <c r="A135" s="13" t="s">
        <v>26</v>
      </c>
      <c r="B135" s="53" t="s">
        <v>69</v>
      </c>
      <c r="C135" s="53" t="s">
        <v>75</v>
      </c>
      <c r="D135" s="74">
        <v>200</v>
      </c>
      <c r="E135" s="229">
        <f>E136</f>
        <v>10800</v>
      </c>
      <c r="F135" s="120"/>
      <c r="G135" s="120">
        <f>'[1]БР _МА 2020'!F201</f>
        <v>12650</v>
      </c>
      <c r="H135" s="120">
        <f t="shared" si="7"/>
        <v>-1850</v>
      </c>
    </row>
    <row r="136" spans="1:14" ht="37.5" x14ac:dyDescent="0.3">
      <c r="A136" s="13" t="s">
        <v>27</v>
      </c>
      <c r="B136" s="53" t="s">
        <v>69</v>
      </c>
      <c r="C136" s="53" t="s">
        <v>75</v>
      </c>
      <c r="D136" s="74">
        <v>240</v>
      </c>
      <c r="E136" s="229">
        <f>E137</f>
        <v>10800</v>
      </c>
      <c r="F136" s="120"/>
      <c r="G136" s="120">
        <f>'[1]БР _МА 2020'!F202</f>
        <v>12650</v>
      </c>
      <c r="H136" s="120">
        <f t="shared" si="7"/>
        <v>-1850</v>
      </c>
    </row>
    <row r="137" spans="1:14" ht="18.75" x14ac:dyDescent="0.3">
      <c r="A137" s="13" t="s">
        <v>217</v>
      </c>
      <c r="B137" s="53" t="s">
        <v>69</v>
      </c>
      <c r="C137" s="53" t="s">
        <v>75</v>
      </c>
      <c r="D137" s="74">
        <v>244</v>
      </c>
      <c r="E137" s="229">
        <v>10800</v>
      </c>
      <c r="F137" s="120"/>
      <c r="G137" s="120"/>
      <c r="H137" s="120"/>
    </row>
    <row r="138" spans="1:14" ht="70.5" customHeight="1" x14ac:dyDescent="0.3">
      <c r="A138" s="26" t="s">
        <v>182</v>
      </c>
      <c r="B138" s="44" t="s">
        <v>69</v>
      </c>
      <c r="C138" s="44" t="s">
        <v>76</v>
      </c>
      <c r="D138" s="156"/>
      <c r="E138" s="228">
        <f>E139</f>
        <v>5952</v>
      </c>
      <c r="F138" s="120"/>
      <c r="G138" s="120">
        <f>'[1]БР _МА 2020'!F208</f>
        <v>4833.5</v>
      </c>
      <c r="H138" s="120">
        <f t="shared" si="7"/>
        <v>1118.5</v>
      </c>
    </row>
    <row r="139" spans="1:14" ht="37.5" x14ac:dyDescent="0.3">
      <c r="A139" s="13" t="s">
        <v>26</v>
      </c>
      <c r="B139" s="53" t="s">
        <v>69</v>
      </c>
      <c r="C139" s="53" t="s">
        <v>76</v>
      </c>
      <c r="D139" s="74">
        <v>200</v>
      </c>
      <c r="E139" s="229">
        <f>E140</f>
        <v>5952</v>
      </c>
      <c r="F139" s="120"/>
      <c r="G139" s="120">
        <f>'[1]БР _МА 2020'!F209</f>
        <v>4833.5</v>
      </c>
      <c r="H139" s="120">
        <f t="shared" si="7"/>
        <v>1118.5</v>
      </c>
    </row>
    <row r="140" spans="1:14" ht="37.5" x14ac:dyDescent="0.3">
      <c r="A140" s="13" t="s">
        <v>27</v>
      </c>
      <c r="B140" s="53" t="s">
        <v>69</v>
      </c>
      <c r="C140" s="53" t="s">
        <v>76</v>
      </c>
      <c r="D140" s="149">
        <v>240</v>
      </c>
      <c r="E140" s="229">
        <f>E141</f>
        <v>5952</v>
      </c>
      <c r="F140" s="120"/>
      <c r="G140" s="120">
        <f>'[1]БР _МА 2020'!F210</f>
        <v>4833.5</v>
      </c>
      <c r="H140" s="120">
        <f t="shared" si="7"/>
        <v>1118.5</v>
      </c>
    </row>
    <row r="141" spans="1:14" ht="18.75" x14ac:dyDescent="0.3">
      <c r="A141" s="13" t="s">
        <v>217</v>
      </c>
      <c r="B141" s="53" t="s">
        <v>69</v>
      </c>
      <c r="C141" s="53" t="s">
        <v>76</v>
      </c>
      <c r="D141" s="149">
        <v>244</v>
      </c>
      <c r="E141" s="229">
        <v>5952</v>
      </c>
      <c r="F141" s="120"/>
      <c r="G141" s="120"/>
      <c r="H141" s="120"/>
    </row>
    <row r="142" spans="1:14" ht="46.5" customHeight="1" x14ac:dyDescent="0.3">
      <c r="A142" s="26" t="s">
        <v>183</v>
      </c>
      <c r="B142" s="44" t="s">
        <v>69</v>
      </c>
      <c r="C142" s="44" t="s">
        <v>208</v>
      </c>
      <c r="D142" s="156"/>
      <c r="E142" s="85">
        <f>E143</f>
        <v>160</v>
      </c>
      <c r="F142" s="120"/>
      <c r="G142" s="120">
        <f>'[1]БР _МА 2020'!F220</f>
        <v>300</v>
      </c>
      <c r="H142" s="120">
        <f t="shared" si="7"/>
        <v>-140</v>
      </c>
    </row>
    <row r="143" spans="1:14" ht="37.5" x14ac:dyDescent="0.3">
      <c r="A143" s="13" t="s">
        <v>26</v>
      </c>
      <c r="B143" s="53" t="s">
        <v>69</v>
      </c>
      <c r="C143" s="53" t="s">
        <v>208</v>
      </c>
      <c r="D143" s="74">
        <v>200</v>
      </c>
      <c r="E143" s="168">
        <f>E144</f>
        <v>160</v>
      </c>
      <c r="F143" s="120"/>
      <c r="G143" s="120">
        <f>'[1]БР _МА 2020'!F221</f>
        <v>300</v>
      </c>
      <c r="H143" s="120">
        <f t="shared" si="7"/>
        <v>-140</v>
      </c>
      <c r="J143" s="53"/>
    </row>
    <row r="144" spans="1:14" ht="37.5" x14ac:dyDescent="0.3">
      <c r="A144" s="13" t="s">
        <v>27</v>
      </c>
      <c r="B144" s="53" t="s">
        <v>69</v>
      </c>
      <c r="C144" s="53" t="s">
        <v>208</v>
      </c>
      <c r="D144" s="74">
        <v>240</v>
      </c>
      <c r="E144" s="229">
        <f>E145</f>
        <v>160</v>
      </c>
      <c r="F144" s="120"/>
      <c r="G144" s="120">
        <f>'[1]БР _МА 2020'!F222</f>
        <v>300</v>
      </c>
      <c r="H144" s="120">
        <f t="shared" si="7"/>
        <v>-140</v>
      </c>
    </row>
    <row r="145" spans="1:8" ht="18.75" x14ac:dyDescent="0.3">
      <c r="A145" s="13" t="s">
        <v>217</v>
      </c>
      <c r="B145" s="53" t="s">
        <v>69</v>
      </c>
      <c r="C145" s="53" t="s">
        <v>208</v>
      </c>
      <c r="D145" s="74">
        <v>244</v>
      </c>
      <c r="E145" s="229">
        <v>160</v>
      </c>
      <c r="F145" s="120"/>
      <c r="G145" s="120"/>
      <c r="H145" s="120"/>
    </row>
    <row r="146" spans="1:8" ht="18.75" x14ac:dyDescent="0.3">
      <c r="A146" s="46" t="s">
        <v>79</v>
      </c>
      <c r="B146" s="44" t="s">
        <v>151</v>
      </c>
      <c r="C146" s="44"/>
      <c r="D146" s="156"/>
      <c r="E146" s="228">
        <f>E147+E152</f>
        <v>1295.8</v>
      </c>
      <c r="F146" s="120"/>
      <c r="G146" s="120">
        <f>'[1]БР _МА 2020'!F226</f>
        <v>1492.8</v>
      </c>
      <c r="H146" s="120">
        <f t="shared" si="7"/>
        <v>-197</v>
      </c>
    </row>
    <row r="147" spans="1:8" ht="37.5" x14ac:dyDescent="0.3">
      <c r="A147" s="26" t="s">
        <v>81</v>
      </c>
      <c r="B147" s="44" t="s">
        <v>83</v>
      </c>
      <c r="C147" s="44"/>
      <c r="D147" s="156"/>
      <c r="E147" s="228">
        <f>E148</f>
        <v>127.8</v>
      </c>
      <c r="F147" s="120"/>
      <c r="G147" s="120">
        <f>'[1]БР _МА 2020'!F227</f>
        <v>127.8</v>
      </c>
      <c r="H147" s="120">
        <f t="shared" si="7"/>
        <v>0</v>
      </c>
    </row>
    <row r="148" spans="1:8" ht="215.25" customHeight="1" x14ac:dyDescent="0.3">
      <c r="A148" s="68" t="s">
        <v>82</v>
      </c>
      <c r="B148" s="44" t="s">
        <v>83</v>
      </c>
      <c r="C148" s="44" t="s">
        <v>84</v>
      </c>
      <c r="D148" s="156"/>
      <c r="E148" s="228">
        <f>E149</f>
        <v>127.8</v>
      </c>
      <c r="F148" s="120"/>
      <c r="G148" s="120">
        <f>'[1]БР _МА 2020'!F227</f>
        <v>127.8</v>
      </c>
      <c r="H148" s="120">
        <f t="shared" si="7"/>
        <v>0</v>
      </c>
    </row>
    <row r="149" spans="1:8" ht="37.5" x14ac:dyDescent="0.3">
      <c r="A149" s="13" t="s">
        <v>26</v>
      </c>
      <c r="B149" s="53" t="s">
        <v>83</v>
      </c>
      <c r="C149" s="53" t="s">
        <v>84</v>
      </c>
      <c r="D149" s="69">
        <v>200</v>
      </c>
      <c r="E149" s="229">
        <f>E150</f>
        <v>127.8</v>
      </c>
      <c r="F149" s="120"/>
      <c r="G149" s="120">
        <f>'[1]БР _МА 2020'!F229</f>
        <v>127.8</v>
      </c>
      <c r="H149" s="120">
        <f t="shared" si="7"/>
        <v>0</v>
      </c>
    </row>
    <row r="150" spans="1:8" ht="37.5" x14ac:dyDescent="0.3">
      <c r="A150" s="13" t="s">
        <v>27</v>
      </c>
      <c r="B150" s="53" t="s">
        <v>83</v>
      </c>
      <c r="C150" s="53" t="s">
        <v>84</v>
      </c>
      <c r="D150" s="69">
        <v>240</v>
      </c>
      <c r="E150" s="229">
        <f>E151</f>
        <v>127.8</v>
      </c>
      <c r="F150" s="120"/>
      <c r="G150" s="120">
        <f>'[1]БР _МА 2020'!F230</f>
        <v>127.8</v>
      </c>
      <c r="H150" s="120">
        <f t="shared" si="7"/>
        <v>0</v>
      </c>
    </row>
    <row r="151" spans="1:8" ht="18.75" x14ac:dyDescent="0.3">
      <c r="A151" s="13" t="s">
        <v>217</v>
      </c>
      <c r="B151" s="53" t="s">
        <v>83</v>
      </c>
      <c r="C151" s="53" t="s">
        <v>84</v>
      </c>
      <c r="D151" s="69">
        <v>244</v>
      </c>
      <c r="E151" s="229">
        <v>127.8</v>
      </c>
      <c r="F151" s="120"/>
      <c r="G151" s="120"/>
      <c r="H151" s="120"/>
    </row>
    <row r="152" spans="1:8" ht="18.75" x14ac:dyDescent="0.3">
      <c r="A152" s="26" t="s">
        <v>88</v>
      </c>
      <c r="B152" s="44" t="s">
        <v>89</v>
      </c>
      <c r="C152" s="44"/>
      <c r="D152" s="151"/>
      <c r="E152" s="228">
        <f>E153+E157+E161</f>
        <v>1168</v>
      </c>
      <c r="F152" s="120"/>
      <c r="G152" s="120">
        <f>'[1]БР _МА 2020'!F234</f>
        <v>1365</v>
      </c>
      <c r="H152" s="120">
        <f t="shared" si="7"/>
        <v>-197</v>
      </c>
    </row>
    <row r="153" spans="1:8" ht="75" x14ac:dyDescent="0.3">
      <c r="A153" s="26" t="s">
        <v>184</v>
      </c>
      <c r="B153" s="44" t="s">
        <v>89</v>
      </c>
      <c r="C153" s="44" t="s">
        <v>185</v>
      </c>
      <c r="D153" s="167"/>
      <c r="E153" s="228">
        <f>E154</f>
        <v>100</v>
      </c>
      <c r="F153" s="120"/>
      <c r="G153" s="120">
        <f>'[1]БР _МА 2020'!F235</f>
        <v>100</v>
      </c>
      <c r="H153" s="120">
        <f t="shared" si="7"/>
        <v>0</v>
      </c>
    </row>
    <row r="154" spans="1:8" ht="37.5" x14ac:dyDescent="0.3">
      <c r="A154" s="13" t="s">
        <v>26</v>
      </c>
      <c r="B154" s="53" t="s">
        <v>89</v>
      </c>
      <c r="C154" s="53" t="s">
        <v>185</v>
      </c>
      <c r="D154" s="167">
        <v>200</v>
      </c>
      <c r="E154" s="228">
        <f>E155</f>
        <v>100</v>
      </c>
      <c r="F154" s="120"/>
      <c r="G154" s="120">
        <f>'[1]БР _МА 2020'!F236</f>
        <v>100</v>
      </c>
      <c r="H154" s="120">
        <f t="shared" si="7"/>
        <v>0</v>
      </c>
    </row>
    <row r="155" spans="1:8" ht="37.5" x14ac:dyDescent="0.3">
      <c r="A155" s="13" t="s">
        <v>27</v>
      </c>
      <c r="B155" s="53" t="s">
        <v>89</v>
      </c>
      <c r="C155" s="53" t="s">
        <v>185</v>
      </c>
      <c r="D155" s="167">
        <v>240</v>
      </c>
      <c r="E155" s="229">
        <f>E156</f>
        <v>100</v>
      </c>
      <c r="F155" s="120"/>
      <c r="G155" s="120">
        <f>'[1]БР _МА 2020'!F237</f>
        <v>100</v>
      </c>
      <c r="H155" s="120">
        <f t="shared" si="7"/>
        <v>0</v>
      </c>
    </row>
    <row r="156" spans="1:8" ht="18.75" x14ac:dyDescent="0.3">
      <c r="A156" s="13" t="s">
        <v>217</v>
      </c>
      <c r="B156" s="162" t="s">
        <v>89</v>
      </c>
      <c r="C156" s="53" t="s">
        <v>185</v>
      </c>
      <c r="D156" s="167">
        <v>244</v>
      </c>
      <c r="E156" s="229">
        <v>100</v>
      </c>
      <c r="F156" s="120"/>
      <c r="G156" s="120"/>
      <c r="H156" s="120"/>
    </row>
    <row r="157" spans="1:8" ht="79.5" customHeight="1" x14ac:dyDescent="0.3">
      <c r="A157" s="26" t="s">
        <v>186</v>
      </c>
      <c r="B157" s="153" t="s">
        <v>89</v>
      </c>
      <c r="C157" s="44" t="s">
        <v>90</v>
      </c>
      <c r="D157" s="84"/>
      <c r="E157" s="230">
        <f>E158</f>
        <v>696</v>
      </c>
      <c r="F157" s="120"/>
      <c r="G157" s="120">
        <f>'[1]БР _МА 2020'!F241</f>
        <v>743</v>
      </c>
      <c r="H157" s="120">
        <f t="shared" si="7"/>
        <v>-47</v>
      </c>
    </row>
    <row r="158" spans="1:8" ht="37.5" x14ac:dyDescent="0.3">
      <c r="A158" s="13" t="s">
        <v>26</v>
      </c>
      <c r="B158" s="162" t="s">
        <v>89</v>
      </c>
      <c r="C158" s="53" t="s">
        <v>90</v>
      </c>
      <c r="D158" s="55">
        <v>200</v>
      </c>
      <c r="E158" s="229">
        <f>E159</f>
        <v>696</v>
      </c>
      <c r="F158" s="120"/>
      <c r="G158" s="120">
        <f>'[1]БР _МА 2020'!F242</f>
        <v>743</v>
      </c>
      <c r="H158" s="120">
        <f t="shared" si="7"/>
        <v>-47</v>
      </c>
    </row>
    <row r="159" spans="1:8" ht="37.5" x14ac:dyDescent="0.3">
      <c r="A159" s="13" t="s">
        <v>27</v>
      </c>
      <c r="B159" s="162" t="s">
        <v>89</v>
      </c>
      <c r="C159" s="53" t="s">
        <v>90</v>
      </c>
      <c r="D159" s="55">
        <v>240</v>
      </c>
      <c r="E159" s="229">
        <f>E160</f>
        <v>696</v>
      </c>
      <c r="F159" s="120"/>
      <c r="G159" s="120">
        <f>'[1]БР _МА 2020'!F243</f>
        <v>743</v>
      </c>
      <c r="H159" s="120">
        <f t="shared" si="7"/>
        <v>-47</v>
      </c>
    </row>
    <row r="160" spans="1:8" ht="18.75" x14ac:dyDescent="0.3">
      <c r="A160" s="13" t="s">
        <v>217</v>
      </c>
      <c r="B160" s="162" t="s">
        <v>89</v>
      </c>
      <c r="C160" s="53" t="s">
        <v>90</v>
      </c>
      <c r="D160" s="55">
        <v>244</v>
      </c>
      <c r="E160" s="229">
        <v>696</v>
      </c>
      <c r="F160" s="120"/>
      <c r="G160" s="120"/>
      <c r="H160" s="120"/>
    </row>
    <row r="161" spans="1:8" ht="45.75" customHeight="1" x14ac:dyDescent="0.3">
      <c r="A161" s="26" t="s">
        <v>85</v>
      </c>
      <c r="B161" s="153" t="s">
        <v>89</v>
      </c>
      <c r="C161" s="44"/>
      <c r="D161" s="146"/>
      <c r="E161" s="228">
        <f>E162+E166+E170+E174+E178</f>
        <v>372</v>
      </c>
      <c r="F161" s="120"/>
      <c r="G161" s="120">
        <f>'[1]БР _МА 2020'!F254</f>
        <v>522</v>
      </c>
      <c r="H161" s="120">
        <f t="shared" si="7"/>
        <v>-150</v>
      </c>
    </row>
    <row r="162" spans="1:8" ht="37.5" x14ac:dyDescent="0.3">
      <c r="A162" s="26" t="s">
        <v>152</v>
      </c>
      <c r="B162" s="153" t="s">
        <v>89</v>
      </c>
      <c r="C162" s="44" t="s">
        <v>92</v>
      </c>
      <c r="D162" s="146"/>
      <c r="E162" s="230">
        <f>E163</f>
        <v>24</v>
      </c>
      <c r="F162" s="120"/>
      <c r="G162" s="120">
        <f>'[1]БР _МА 2020'!F255</f>
        <v>24</v>
      </c>
      <c r="H162" s="120">
        <f t="shared" si="7"/>
        <v>0</v>
      </c>
    </row>
    <row r="163" spans="1:8" ht="37.5" x14ac:dyDescent="0.3">
      <c r="A163" s="13" t="s">
        <v>26</v>
      </c>
      <c r="B163" s="162" t="s">
        <v>89</v>
      </c>
      <c r="C163" s="53" t="s">
        <v>92</v>
      </c>
      <c r="D163" s="55">
        <v>200</v>
      </c>
      <c r="E163" s="260">
        <f>E164</f>
        <v>24</v>
      </c>
      <c r="F163" s="120"/>
      <c r="G163" s="120">
        <f>'[1]БР _МА 2020'!F256</f>
        <v>24</v>
      </c>
      <c r="H163" s="120">
        <f t="shared" si="7"/>
        <v>0</v>
      </c>
    </row>
    <row r="164" spans="1:8" ht="37.5" x14ac:dyDescent="0.3">
      <c r="A164" s="13" t="s">
        <v>27</v>
      </c>
      <c r="B164" s="162" t="s">
        <v>89</v>
      </c>
      <c r="C164" s="53" t="s">
        <v>92</v>
      </c>
      <c r="D164" s="55">
        <v>240</v>
      </c>
      <c r="E164" s="260">
        <f>E165</f>
        <v>24</v>
      </c>
      <c r="F164" s="120"/>
      <c r="G164" s="120">
        <f>'[1]БР _МА 2020'!F257</f>
        <v>24</v>
      </c>
      <c r="H164" s="120">
        <f t="shared" si="7"/>
        <v>0</v>
      </c>
    </row>
    <row r="165" spans="1:8" ht="18.75" x14ac:dyDescent="0.3">
      <c r="A165" s="13" t="s">
        <v>217</v>
      </c>
      <c r="B165" s="162" t="s">
        <v>89</v>
      </c>
      <c r="C165" s="53" t="s">
        <v>92</v>
      </c>
      <c r="D165" s="55">
        <v>244</v>
      </c>
      <c r="E165" s="260">
        <v>24</v>
      </c>
      <c r="F165" s="120"/>
      <c r="G165" s="120"/>
      <c r="H165" s="120"/>
    </row>
    <row r="166" spans="1:8" ht="37.5" x14ac:dyDescent="0.3">
      <c r="A166" s="26" t="s">
        <v>93</v>
      </c>
      <c r="B166" s="153" t="s">
        <v>89</v>
      </c>
      <c r="C166" s="44" t="s">
        <v>94</v>
      </c>
      <c r="D166" s="146"/>
      <c r="E166" s="230">
        <f>E167</f>
        <v>150</v>
      </c>
      <c r="F166" s="120"/>
      <c r="G166" s="120">
        <f>'[1]БР _МА 2020'!F261</f>
        <v>160</v>
      </c>
      <c r="H166" s="120">
        <f t="shared" si="7"/>
        <v>-10</v>
      </c>
    </row>
    <row r="167" spans="1:8" ht="37.5" x14ac:dyDescent="0.3">
      <c r="A167" s="13" t="s">
        <v>26</v>
      </c>
      <c r="B167" s="162" t="s">
        <v>89</v>
      </c>
      <c r="C167" s="53" t="s">
        <v>94</v>
      </c>
      <c r="D167" s="55">
        <v>200</v>
      </c>
      <c r="E167" s="260">
        <f>E168</f>
        <v>150</v>
      </c>
      <c r="F167" s="120"/>
      <c r="G167" s="120">
        <f>'[1]БР _МА 2020'!F262</f>
        <v>160</v>
      </c>
      <c r="H167" s="120">
        <f t="shared" si="7"/>
        <v>-10</v>
      </c>
    </row>
    <row r="168" spans="1:8" ht="37.5" x14ac:dyDescent="0.3">
      <c r="A168" s="13" t="s">
        <v>27</v>
      </c>
      <c r="B168" s="162" t="s">
        <v>89</v>
      </c>
      <c r="C168" s="53" t="s">
        <v>94</v>
      </c>
      <c r="D168" s="55">
        <v>240</v>
      </c>
      <c r="E168" s="260">
        <f>E169</f>
        <v>150</v>
      </c>
      <c r="F168" s="120"/>
      <c r="G168" s="120">
        <f>'[1]БР _МА 2020'!F263</f>
        <v>160</v>
      </c>
      <c r="H168" s="120">
        <f t="shared" si="7"/>
        <v>-10</v>
      </c>
    </row>
    <row r="169" spans="1:8" ht="18.75" x14ac:dyDescent="0.3">
      <c r="A169" s="13" t="s">
        <v>217</v>
      </c>
      <c r="B169" s="162" t="s">
        <v>89</v>
      </c>
      <c r="C169" s="53" t="s">
        <v>94</v>
      </c>
      <c r="D169" s="55">
        <v>244</v>
      </c>
      <c r="E169" s="260">
        <v>150</v>
      </c>
      <c r="F169" s="120"/>
      <c r="G169" s="120"/>
      <c r="H169" s="120"/>
    </row>
    <row r="170" spans="1:8" ht="56.25" x14ac:dyDescent="0.3">
      <c r="A170" s="14" t="s">
        <v>95</v>
      </c>
      <c r="B170" s="153" t="s">
        <v>89</v>
      </c>
      <c r="C170" s="44" t="s">
        <v>96</v>
      </c>
      <c r="D170" s="146"/>
      <c r="E170" s="232">
        <f>E171</f>
        <v>150</v>
      </c>
      <c r="F170" s="120"/>
      <c r="G170" s="120">
        <f>'[1]БР _МА 2020'!F270</f>
        <v>290</v>
      </c>
      <c r="H170" s="120">
        <f t="shared" si="7"/>
        <v>-140</v>
      </c>
    </row>
    <row r="171" spans="1:8" ht="37.5" x14ac:dyDescent="0.3">
      <c r="A171" s="13" t="s">
        <v>26</v>
      </c>
      <c r="B171" s="162" t="s">
        <v>89</v>
      </c>
      <c r="C171" s="53" t="s">
        <v>96</v>
      </c>
      <c r="D171" s="55">
        <v>200</v>
      </c>
      <c r="E171" s="260">
        <f>E172</f>
        <v>150</v>
      </c>
      <c r="F171" s="120"/>
      <c r="G171" s="120">
        <f>'[1]БР _МА 2020'!F271</f>
        <v>290</v>
      </c>
      <c r="H171" s="120">
        <f t="shared" si="7"/>
        <v>-140</v>
      </c>
    </row>
    <row r="172" spans="1:8" ht="37.5" x14ac:dyDescent="0.3">
      <c r="A172" s="13" t="s">
        <v>27</v>
      </c>
      <c r="B172" s="162" t="s">
        <v>89</v>
      </c>
      <c r="C172" s="53" t="s">
        <v>97</v>
      </c>
      <c r="D172" s="55">
        <v>240</v>
      </c>
      <c r="E172" s="260">
        <f>E173</f>
        <v>150</v>
      </c>
      <c r="F172" s="120"/>
      <c r="G172" s="120">
        <f>'[1]БР _МА 2020'!F272</f>
        <v>290</v>
      </c>
      <c r="H172" s="120">
        <f t="shared" si="7"/>
        <v>-140</v>
      </c>
    </row>
    <row r="173" spans="1:8" ht="18.75" x14ac:dyDescent="0.3">
      <c r="A173" s="13" t="s">
        <v>217</v>
      </c>
      <c r="B173" s="162" t="s">
        <v>89</v>
      </c>
      <c r="C173" s="53" t="s">
        <v>97</v>
      </c>
      <c r="D173" s="74">
        <v>244</v>
      </c>
      <c r="E173" s="260">
        <v>150</v>
      </c>
      <c r="F173" s="120"/>
      <c r="G173" s="120"/>
      <c r="H173" s="120"/>
    </row>
    <row r="174" spans="1:8" ht="75" x14ac:dyDescent="0.3">
      <c r="A174" s="14" t="s">
        <v>98</v>
      </c>
      <c r="B174" s="153" t="s">
        <v>89</v>
      </c>
      <c r="C174" s="44" t="s">
        <v>99</v>
      </c>
      <c r="D174" s="47"/>
      <c r="E174" s="230">
        <f>E175</f>
        <v>24</v>
      </c>
      <c r="F174" s="120"/>
      <c r="G174" s="120">
        <f>'[2]Бюджетная Роспись 2019_программ'!F348</f>
        <v>24</v>
      </c>
      <c r="H174" s="120">
        <f t="shared" si="7"/>
        <v>0</v>
      </c>
    </row>
    <row r="175" spans="1:8" ht="37.5" x14ac:dyDescent="0.3">
      <c r="A175" s="13" t="s">
        <v>26</v>
      </c>
      <c r="B175" s="162" t="s">
        <v>89</v>
      </c>
      <c r="C175" s="53" t="s">
        <v>99</v>
      </c>
      <c r="D175" s="74">
        <v>200</v>
      </c>
      <c r="E175" s="229">
        <f>E176</f>
        <v>24</v>
      </c>
      <c r="F175" s="120"/>
      <c r="G175" s="120">
        <f>'[2]Бюджетная Роспись 2019_программ'!F349</f>
        <v>24</v>
      </c>
      <c r="H175" s="120">
        <f t="shared" si="7"/>
        <v>0</v>
      </c>
    </row>
    <row r="176" spans="1:8" ht="37.5" x14ac:dyDescent="0.3">
      <c r="A176" s="13" t="s">
        <v>27</v>
      </c>
      <c r="B176" s="162" t="s">
        <v>89</v>
      </c>
      <c r="C176" s="53" t="s">
        <v>99</v>
      </c>
      <c r="D176" s="74">
        <v>240</v>
      </c>
      <c r="E176" s="168">
        <f>E177</f>
        <v>24</v>
      </c>
      <c r="F176" s="120"/>
      <c r="G176" s="120">
        <f>'[2]Бюджетная Роспись 2019_программ'!F350</f>
        <v>24</v>
      </c>
      <c r="H176" s="120">
        <f t="shared" si="7"/>
        <v>0</v>
      </c>
    </row>
    <row r="177" spans="1:8" ht="18.75" x14ac:dyDescent="0.3">
      <c r="A177" s="13" t="s">
        <v>217</v>
      </c>
      <c r="B177" s="162" t="s">
        <v>89</v>
      </c>
      <c r="C177" s="53" t="s">
        <v>99</v>
      </c>
      <c r="D177" s="74">
        <v>244</v>
      </c>
      <c r="E177" s="168">
        <v>24</v>
      </c>
      <c r="F177" s="120"/>
      <c r="G177" s="120"/>
      <c r="H177" s="120"/>
    </row>
    <row r="178" spans="1:8" ht="150" x14ac:dyDescent="0.3">
      <c r="A178" s="26" t="s">
        <v>100</v>
      </c>
      <c r="B178" s="153" t="s">
        <v>89</v>
      </c>
      <c r="C178" s="71" t="s">
        <v>101</v>
      </c>
      <c r="D178" s="74"/>
      <c r="E178" s="232">
        <f>E179</f>
        <v>24</v>
      </c>
      <c r="F178" s="120"/>
      <c r="G178" s="120">
        <f>'[2]Бюджетная Роспись 2019_программ'!F354</f>
        <v>24</v>
      </c>
      <c r="H178" s="120">
        <f t="shared" si="7"/>
        <v>0</v>
      </c>
    </row>
    <row r="179" spans="1:8" ht="37.5" x14ac:dyDescent="0.3">
      <c r="A179" s="13" t="s">
        <v>26</v>
      </c>
      <c r="B179" s="162" t="s">
        <v>89</v>
      </c>
      <c r="C179" s="73" t="s">
        <v>101</v>
      </c>
      <c r="D179" s="74">
        <v>200</v>
      </c>
      <c r="E179" s="261">
        <f>E180</f>
        <v>24</v>
      </c>
      <c r="F179" s="120"/>
      <c r="G179" s="120">
        <f>'[2]Бюджетная Роспись 2019_программ'!F355</f>
        <v>24</v>
      </c>
      <c r="H179" s="120">
        <f t="shared" si="7"/>
        <v>0</v>
      </c>
    </row>
    <row r="180" spans="1:8" ht="37.5" x14ac:dyDescent="0.3">
      <c r="A180" s="13" t="s">
        <v>27</v>
      </c>
      <c r="B180" s="162" t="s">
        <v>89</v>
      </c>
      <c r="C180" s="73" t="s">
        <v>101</v>
      </c>
      <c r="D180" s="74">
        <v>240</v>
      </c>
      <c r="E180" s="261">
        <f>E181</f>
        <v>24</v>
      </c>
      <c r="F180" s="120"/>
      <c r="G180" s="120">
        <f>'[2]Бюджетная Роспись 2019_программ'!F356</f>
        <v>24</v>
      </c>
      <c r="H180" s="120">
        <f t="shared" si="7"/>
        <v>0</v>
      </c>
    </row>
    <row r="181" spans="1:8" ht="18.75" x14ac:dyDescent="0.3">
      <c r="A181" s="13" t="s">
        <v>217</v>
      </c>
      <c r="B181" s="162" t="s">
        <v>89</v>
      </c>
      <c r="C181" s="73" t="s">
        <v>101</v>
      </c>
      <c r="D181" s="74">
        <v>244</v>
      </c>
      <c r="E181" s="260">
        <v>24</v>
      </c>
      <c r="F181" s="120"/>
      <c r="G181" s="120"/>
      <c r="H181" s="120"/>
    </row>
    <row r="182" spans="1:8" ht="18.75" x14ac:dyDescent="0.3">
      <c r="A182" s="5" t="s">
        <v>102</v>
      </c>
      <c r="B182" s="44" t="s">
        <v>153</v>
      </c>
      <c r="C182" s="44"/>
      <c r="D182" s="151"/>
      <c r="E182" s="228">
        <f>E183+E189</f>
        <v>5005.8</v>
      </c>
      <c r="F182" s="120"/>
      <c r="G182" s="120">
        <f>'[1]БР _МА 2020'!F291</f>
        <v>8636</v>
      </c>
      <c r="H182" s="120">
        <f t="shared" si="7"/>
        <v>-3630.2</v>
      </c>
    </row>
    <row r="183" spans="1:8" ht="18.75" x14ac:dyDescent="0.3">
      <c r="A183" s="76" t="s">
        <v>104</v>
      </c>
      <c r="B183" s="44" t="s">
        <v>105</v>
      </c>
      <c r="C183" s="44"/>
      <c r="D183" s="151"/>
      <c r="E183" s="228">
        <f>E184</f>
        <v>2687</v>
      </c>
      <c r="F183" s="120"/>
      <c r="G183" s="120">
        <f>'[1]БР _МА 2020'!F292</f>
        <v>5464</v>
      </c>
      <c r="H183" s="120">
        <f t="shared" si="7"/>
        <v>-2777</v>
      </c>
    </row>
    <row r="184" spans="1:8" ht="61.5" customHeight="1" x14ac:dyDescent="0.3">
      <c r="A184" s="262" t="s">
        <v>61</v>
      </c>
      <c r="B184" s="44" t="s">
        <v>105</v>
      </c>
      <c r="C184" s="44"/>
      <c r="D184" s="151"/>
      <c r="E184" s="228">
        <f>E185</f>
        <v>2687</v>
      </c>
      <c r="F184" s="120"/>
      <c r="G184" s="120">
        <f>'[1]БР _МА 2020'!F293</f>
        <v>5464</v>
      </c>
      <c r="H184" s="120">
        <f t="shared" si="7"/>
        <v>-2777</v>
      </c>
    </row>
    <row r="185" spans="1:8" ht="63.75" customHeight="1" x14ac:dyDescent="0.3">
      <c r="A185" s="14" t="s">
        <v>106</v>
      </c>
      <c r="B185" s="44" t="s">
        <v>105</v>
      </c>
      <c r="C185" s="44" t="s">
        <v>107</v>
      </c>
      <c r="D185" s="156"/>
      <c r="E185" s="228">
        <f>E186</f>
        <v>2687</v>
      </c>
      <c r="F185" s="120"/>
      <c r="G185" s="120">
        <f>'[1]БР _МА 2020'!F294</f>
        <v>5464</v>
      </c>
      <c r="H185" s="120">
        <f t="shared" si="7"/>
        <v>-2777</v>
      </c>
    </row>
    <row r="186" spans="1:8" ht="37.5" x14ac:dyDescent="0.3">
      <c r="A186" s="13" t="s">
        <v>26</v>
      </c>
      <c r="B186" s="53" t="s">
        <v>105</v>
      </c>
      <c r="C186" s="53" t="s">
        <v>107</v>
      </c>
      <c r="D186" s="55">
        <v>200</v>
      </c>
      <c r="E186" s="229">
        <f>E187</f>
        <v>2687</v>
      </c>
      <c r="F186" s="120"/>
      <c r="G186" s="120">
        <f>'[1]БР _МА 2020'!F295</f>
        <v>5464</v>
      </c>
      <c r="H186" s="120">
        <f t="shared" si="7"/>
        <v>-2777</v>
      </c>
    </row>
    <row r="187" spans="1:8" ht="37.5" x14ac:dyDescent="0.3">
      <c r="A187" s="13" t="s">
        <v>27</v>
      </c>
      <c r="B187" s="53" t="s">
        <v>105</v>
      </c>
      <c r="C187" s="53" t="s">
        <v>107</v>
      </c>
      <c r="D187" s="55">
        <v>240</v>
      </c>
      <c r="E187" s="229">
        <f>E188</f>
        <v>2687</v>
      </c>
      <c r="F187" s="120"/>
      <c r="G187" s="120">
        <f>'[1]БР _МА 2020'!F296</f>
        <v>5464</v>
      </c>
      <c r="H187" s="120">
        <f t="shared" si="7"/>
        <v>-2777</v>
      </c>
    </row>
    <row r="188" spans="1:8" ht="18.75" x14ac:dyDescent="0.3">
      <c r="A188" s="13" t="s">
        <v>217</v>
      </c>
      <c r="B188" s="53" t="s">
        <v>105</v>
      </c>
      <c r="C188" s="53" t="s">
        <v>107</v>
      </c>
      <c r="D188" s="55">
        <v>244</v>
      </c>
      <c r="E188" s="229">
        <v>2687</v>
      </c>
      <c r="F188" s="120"/>
      <c r="G188" s="120"/>
      <c r="H188" s="120"/>
    </row>
    <row r="189" spans="1:8" ht="18.75" x14ac:dyDescent="0.3">
      <c r="A189" s="5" t="s">
        <v>174</v>
      </c>
      <c r="B189" s="28" t="s">
        <v>175</v>
      </c>
      <c r="C189" s="28"/>
      <c r="D189" s="23"/>
      <c r="E189" s="30">
        <f>E190</f>
        <v>2318.8000000000002</v>
      </c>
      <c r="F189" s="120"/>
      <c r="G189" s="120">
        <f>'[1]БР _МА 2020'!F303</f>
        <v>3172</v>
      </c>
      <c r="H189" s="120">
        <f t="shared" si="7"/>
        <v>-853.19999999999982</v>
      </c>
    </row>
    <row r="190" spans="1:8" ht="43.5" customHeight="1" x14ac:dyDescent="0.3">
      <c r="A190" s="42" t="s">
        <v>85</v>
      </c>
      <c r="B190" s="28" t="s">
        <v>175</v>
      </c>
      <c r="C190" s="28"/>
      <c r="D190" s="23"/>
      <c r="E190" s="30">
        <f>E191</f>
        <v>2318.8000000000002</v>
      </c>
      <c r="F190" s="120"/>
      <c r="G190" s="120">
        <f>'[1]БР _МА 2020'!F304</f>
        <v>3172</v>
      </c>
      <c r="H190" s="120">
        <f t="shared" si="7"/>
        <v>-853.19999999999982</v>
      </c>
    </row>
    <row r="191" spans="1:8" ht="37.5" x14ac:dyDescent="0.3">
      <c r="A191" s="7" t="s">
        <v>86</v>
      </c>
      <c r="B191" s="28" t="s">
        <v>175</v>
      </c>
      <c r="C191" s="9" t="s">
        <v>87</v>
      </c>
      <c r="D191" s="23"/>
      <c r="E191" s="30">
        <f>E192</f>
        <v>2318.8000000000002</v>
      </c>
      <c r="F191" s="120"/>
      <c r="G191" s="120">
        <f>'[1]БР _МА 2020'!F305</f>
        <v>3172</v>
      </c>
      <c r="H191" s="120">
        <f t="shared" si="7"/>
        <v>-853.19999999999982</v>
      </c>
    </row>
    <row r="192" spans="1:8" ht="37.5" x14ac:dyDescent="0.3">
      <c r="A192" s="13" t="s">
        <v>26</v>
      </c>
      <c r="B192" s="9" t="s">
        <v>175</v>
      </c>
      <c r="C192" s="9" t="s">
        <v>87</v>
      </c>
      <c r="D192" s="10">
        <v>200</v>
      </c>
      <c r="E192" s="45">
        <f>E193</f>
        <v>2318.8000000000002</v>
      </c>
      <c r="F192" s="120"/>
      <c r="G192" s="120">
        <f>'[1]БР _МА 2020'!F306</f>
        <v>3172</v>
      </c>
      <c r="H192" s="120">
        <f t="shared" si="7"/>
        <v>-853.19999999999982</v>
      </c>
    </row>
    <row r="193" spans="1:10" ht="37.5" x14ac:dyDescent="0.3">
      <c r="A193" s="13" t="s">
        <v>27</v>
      </c>
      <c r="B193" s="9" t="s">
        <v>175</v>
      </c>
      <c r="C193" s="9" t="s">
        <v>87</v>
      </c>
      <c r="D193" s="10">
        <v>240</v>
      </c>
      <c r="E193" s="45">
        <f>E194</f>
        <v>2318.8000000000002</v>
      </c>
      <c r="F193" s="120"/>
      <c r="G193" s="120">
        <f>'[1]БР _МА 2020'!F307</f>
        <v>3172</v>
      </c>
      <c r="H193" s="120">
        <f t="shared" si="7"/>
        <v>-853.19999999999982</v>
      </c>
    </row>
    <row r="194" spans="1:10" ht="18.75" x14ac:dyDescent="0.3">
      <c r="A194" s="13" t="s">
        <v>217</v>
      </c>
      <c r="B194" s="9" t="s">
        <v>175</v>
      </c>
      <c r="C194" s="9" t="s">
        <v>87</v>
      </c>
      <c r="D194" s="10">
        <v>244</v>
      </c>
      <c r="E194" s="45">
        <v>2318.8000000000002</v>
      </c>
      <c r="F194" s="120"/>
      <c r="G194" s="120"/>
      <c r="H194" s="120"/>
    </row>
    <row r="195" spans="1:10" ht="23.25" customHeight="1" x14ac:dyDescent="0.3">
      <c r="A195" s="46" t="s">
        <v>108</v>
      </c>
      <c r="B195" s="44" t="s">
        <v>154</v>
      </c>
      <c r="C195" s="44"/>
      <c r="D195" s="84"/>
      <c r="E195" s="85">
        <f>E196+E201+E206</f>
        <v>16933.2</v>
      </c>
      <c r="F195" s="120"/>
      <c r="G195" s="120">
        <f>'[1]БР _МА 2020'!F317</f>
        <v>13050.9</v>
      </c>
      <c r="H195" s="120">
        <f t="shared" si="7"/>
        <v>3882.3000000000011</v>
      </c>
      <c r="I195" s="249" t="e">
        <f>#REF!</f>
        <v>#REF!</v>
      </c>
      <c r="J195" s="249" t="e">
        <f>E195-I195</f>
        <v>#REF!</v>
      </c>
    </row>
    <row r="196" spans="1:10" ht="21.75" customHeight="1" x14ac:dyDescent="0.3">
      <c r="A196" s="46" t="s">
        <v>110</v>
      </c>
      <c r="B196" s="44" t="s">
        <v>112</v>
      </c>
      <c r="C196" s="44"/>
      <c r="D196" s="84"/>
      <c r="E196" s="85">
        <f>E197</f>
        <v>498.29999999999995</v>
      </c>
      <c r="F196" s="120"/>
      <c r="G196" s="120">
        <f>'[1]БР _МА 2020'!F318</f>
        <v>242.1</v>
      </c>
      <c r="H196" s="120">
        <f t="shared" ref="H196:H261" si="8">E196-G196</f>
        <v>256.19999999999993</v>
      </c>
      <c r="I196" s="249" t="e">
        <f>#REF!</f>
        <v>#REF!</v>
      </c>
      <c r="J196" s="249" t="e">
        <f>E196-I196</f>
        <v>#REF!</v>
      </c>
    </row>
    <row r="197" spans="1:10" ht="143.25" customHeight="1" x14ac:dyDescent="0.3">
      <c r="A197" s="26" t="s">
        <v>172</v>
      </c>
      <c r="B197" s="44" t="s">
        <v>112</v>
      </c>
      <c r="C197" s="44" t="s">
        <v>173</v>
      </c>
      <c r="D197" s="84"/>
      <c r="E197" s="228">
        <f>E198</f>
        <v>498.29999999999995</v>
      </c>
      <c r="F197" s="120"/>
      <c r="G197" s="120">
        <f>'[1]БР _МА 2020'!F319</f>
        <v>242.1</v>
      </c>
      <c r="H197" s="120">
        <f t="shared" si="8"/>
        <v>256.19999999999993</v>
      </c>
      <c r="I197" s="120">
        <f>E197+E201</f>
        <v>2626.8</v>
      </c>
    </row>
    <row r="198" spans="1:10" ht="18.75" x14ac:dyDescent="0.3">
      <c r="A198" s="166" t="s">
        <v>114</v>
      </c>
      <c r="B198" s="53" t="s">
        <v>112</v>
      </c>
      <c r="C198" s="53" t="s">
        <v>173</v>
      </c>
      <c r="D198" s="55">
        <v>300</v>
      </c>
      <c r="E198" s="229">
        <f>E199</f>
        <v>498.29999999999995</v>
      </c>
      <c r="F198" s="120"/>
      <c r="G198" s="120">
        <f>'[1]БР _МА 2020'!F320</f>
        <v>242.1</v>
      </c>
      <c r="H198" s="120">
        <f t="shared" si="8"/>
        <v>256.19999999999993</v>
      </c>
    </row>
    <row r="199" spans="1:10" ht="18.75" x14ac:dyDescent="0.3">
      <c r="A199" s="66" t="s">
        <v>115</v>
      </c>
      <c r="B199" s="53" t="s">
        <v>112</v>
      </c>
      <c r="C199" s="53" t="s">
        <v>173</v>
      </c>
      <c r="D199" s="55">
        <v>310</v>
      </c>
      <c r="E199" s="168">
        <f>E200</f>
        <v>498.29999999999995</v>
      </c>
      <c r="F199" s="120"/>
      <c r="G199" s="120">
        <f>'[1]БР _МА 2020'!F321</f>
        <v>242.1</v>
      </c>
      <c r="H199" s="120">
        <f t="shared" si="8"/>
        <v>256.19999999999993</v>
      </c>
    </row>
    <row r="200" spans="1:10" ht="18.75" x14ac:dyDescent="0.3">
      <c r="A200" s="66" t="s">
        <v>227</v>
      </c>
      <c r="B200" s="53" t="s">
        <v>112</v>
      </c>
      <c r="C200" s="53" t="s">
        <v>173</v>
      </c>
      <c r="D200" s="55">
        <v>312</v>
      </c>
      <c r="E200" s="168">
        <f>249.7+1.2+247.4</f>
        <v>498.29999999999995</v>
      </c>
      <c r="F200" s="120"/>
      <c r="G200" s="120"/>
      <c r="H200" s="120"/>
    </row>
    <row r="201" spans="1:10" ht="18.75" x14ac:dyDescent="0.3">
      <c r="A201" s="5" t="s">
        <v>171</v>
      </c>
      <c r="B201" s="44" t="s">
        <v>170</v>
      </c>
      <c r="C201" s="44"/>
      <c r="D201" s="146"/>
      <c r="E201" s="85">
        <f>E202</f>
        <v>2128.5</v>
      </c>
      <c r="F201" s="120"/>
      <c r="G201" s="120">
        <f>'[1]БР _МА 2020'!F325</f>
        <v>2145</v>
      </c>
      <c r="H201" s="120">
        <f t="shared" si="8"/>
        <v>-16.5</v>
      </c>
    </row>
    <row r="202" spans="1:10" ht="234.75" customHeight="1" x14ac:dyDescent="0.3">
      <c r="A202" s="26" t="s">
        <v>111</v>
      </c>
      <c r="B202" s="44" t="s">
        <v>170</v>
      </c>
      <c r="C202" s="44" t="s">
        <v>113</v>
      </c>
      <c r="D202" s="84"/>
      <c r="E202" s="228">
        <f>E203</f>
        <v>2128.5</v>
      </c>
      <c r="F202" s="120"/>
      <c r="G202" s="120">
        <f>'[1]БР _МА 2020'!F326</f>
        <v>2145</v>
      </c>
      <c r="H202" s="120">
        <f t="shared" si="8"/>
        <v>-16.5</v>
      </c>
    </row>
    <row r="203" spans="1:10" ht="18.75" x14ac:dyDescent="0.3">
      <c r="A203" s="166" t="s">
        <v>114</v>
      </c>
      <c r="B203" s="53" t="s">
        <v>170</v>
      </c>
      <c r="C203" s="53" t="s">
        <v>113</v>
      </c>
      <c r="D203" s="55">
        <v>300</v>
      </c>
      <c r="E203" s="229">
        <f>E204</f>
        <v>2128.5</v>
      </c>
      <c r="F203" s="120"/>
      <c r="G203" s="120">
        <f>'[1]БР _МА 2020'!F327</f>
        <v>2145</v>
      </c>
      <c r="H203" s="120">
        <f t="shared" si="8"/>
        <v>-16.5</v>
      </c>
    </row>
    <row r="204" spans="1:10" ht="18.75" x14ac:dyDescent="0.3">
      <c r="A204" s="66" t="s">
        <v>115</v>
      </c>
      <c r="B204" s="53" t="s">
        <v>170</v>
      </c>
      <c r="C204" s="53" t="s">
        <v>113</v>
      </c>
      <c r="D204" s="55">
        <v>310</v>
      </c>
      <c r="E204" s="168">
        <f>E205</f>
        <v>2128.5</v>
      </c>
      <c r="F204" s="120"/>
      <c r="G204" s="120">
        <f>'[1]БР _МА 2020'!F328</f>
        <v>2145</v>
      </c>
      <c r="H204" s="120">
        <f t="shared" si="8"/>
        <v>-16.5</v>
      </c>
    </row>
    <row r="205" spans="1:10" ht="18.75" x14ac:dyDescent="0.3">
      <c r="A205" s="66" t="s">
        <v>227</v>
      </c>
      <c r="B205" s="53" t="s">
        <v>170</v>
      </c>
      <c r="C205" s="53" t="s">
        <v>113</v>
      </c>
      <c r="D205" s="55">
        <v>312</v>
      </c>
      <c r="E205" s="168">
        <f>2244.1+10.9-126.5</f>
        <v>2128.5</v>
      </c>
      <c r="F205" s="120"/>
      <c r="G205" s="120"/>
      <c r="H205" s="120"/>
    </row>
    <row r="206" spans="1:10" ht="18.75" x14ac:dyDescent="0.3">
      <c r="A206" s="46" t="s">
        <v>116</v>
      </c>
      <c r="B206" s="44" t="s">
        <v>118</v>
      </c>
      <c r="C206" s="44"/>
      <c r="D206" s="84"/>
      <c r="E206" s="85">
        <f>E207+E212</f>
        <v>14306.4</v>
      </c>
      <c r="F206" s="120"/>
      <c r="G206" s="120">
        <f>'[1]БР _МА 2020'!F332</f>
        <v>10663.8</v>
      </c>
      <c r="H206" s="120">
        <f t="shared" si="8"/>
        <v>3642.6000000000004</v>
      </c>
    </row>
    <row r="207" spans="1:10" ht="71.25" customHeight="1" x14ac:dyDescent="0.3">
      <c r="A207" s="40" t="s">
        <v>117</v>
      </c>
      <c r="B207" s="44" t="s">
        <v>118</v>
      </c>
      <c r="C207" s="44" t="s">
        <v>119</v>
      </c>
      <c r="D207" s="84"/>
      <c r="E207" s="85">
        <f>E208</f>
        <v>8785.9</v>
      </c>
      <c r="F207" s="120"/>
      <c r="G207" s="120">
        <f>'[1]БР _МА 2020'!F333</f>
        <v>6797.5</v>
      </c>
      <c r="H207" s="120">
        <f t="shared" si="8"/>
        <v>1988.3999999999996</v>
      </c>
    </row>
    <row r="208" spans="1:10" ht="18.75" x14ac:dyDescent="0.3">
      <c r="A208" s="169" t="s">
        <v>114</v>
      </c>
      <c r="B208" s="53" t="s">
        <v>118</v>
      </c>
      <c r="C208" s="53" t="s">
        <v>119</v>
      </c>
      <c r="D208" s="55">
        <v>300</v>
      </c>
      <c r="E208" s="168">
        <f>E209</f>
        <v>8785.9</v>
      </c>
      <c r="F208" s="120"/>
      <c r="G208" s="120">
        <f>'[1]БР _МА 2020'!F334</f>
        <v>6797.5</v>
      </c>
      <c r="H208" s="120">
        <f t="shared" si="8"/>
        <v>1988.3999999999996</v>
      </c>
    </row>
    <row r="209" spans="1:10" ht="19.5" customHeight="1" x14ac:dyDescent="0.3">
      <c r="A209" s="80" t="s">
        <v>115</v>
      </c>
      <c r="B209" s="53" t="s">
        <v>118</v>
      </c>
      <c r="C209" s="53" t="s">
        <v>119</v>
      </c>
      <c r="D209" s="55">
        <v>310</v>
      </c>
      <c r="E209" s="168">
        <f>E210</f>
        <v>8785.9</v>
      </c>
      <c r="F209" s="120"/>
      <c r="G209" s="120">
        <f>'[1]БР _МА 2020'!F335</f>
        <v>6797.5</v>
      </c>
      <c r="H209" s="120">
        <f t="shared" si="8"/>
        <v>1988.3999999999996</v>
      </c>
    </row>
    <row r="210" spans="1:10" ht="42" customHeight="1" x14ac:dyDescent="0.3">
      <c r="A210" s="227" t="s">
        <v>228</v>
      </c>
      <c r="B210" s="53" t="s">
        <v>118</v>
      </c>
      <c r="C210" s="53" t="s">
        <v>119</v>
      </c>
      <c r="D210" s="55">
        <v>312</v>
      </c>
      <c r="E210" s="168">
        <v>8785.9</v>
      </c>
      <c r="F210" s="120"/>
      <c r="G210" s="120"/>
      <c r="H210" s="120"/>
    </row>
    <row r="211" spans="1:10" ht="61.5" customHeight="1" x14ac:dyDescent="0.3">
      <c r="A211" s="215" t="s">
        <v>120</v>
      </c>
      <c r="B211" s="44" t="s">
        <v>118</v>
      </c>
      <c r="C211" s="44" t="s">
        <v>121</v>
      </c>
      <c r="D211" s="146"/>
      <c r="E211" s="85">
        <f>E212</f>
        <v>5520.5</v>
      </c>
      <c r="F211" s="120"/>
      <c r="G211" s="120">
        <f>'[1]БР _МА 2020'!F339</f>
        <v>3866.3</v>
      </c>
      <c r="H211" s="120">
        <f t="shared" si="8"/>
        <v>1654.1999999999998</v>
      </c>
    </row>
    <row r="212" spans="1:10" ht="18.75" x14ac:dyDescent="0.3">
      <c r="A212" s="166" t="s">
        <v>114</v>
      </c>
      <c r="B212" s="53" t="s">
        <v>118</v>
      </c>
      <c r="C212" s="53" t="s">
        <v>121</v>
      </c>
      <c r="D212" s="55">
        <v>300</v>
      </c>
      <c r="E212" s="168">
        <f>E213</f>
        <v>5520.5</v>
      </c>
      <c r="F212" s="120"/>
      <c r="G212" s="120">
        <f>'[1]БР _МА 2020'!F340</f>
        <v>3866.3</v>
      </c>
      <c r="H212" s="120">
        <f t="shared" si="8"/>
        <v>1654.1999999999998</v>
      </c>
    </row>
    <row r="213" spans="1:10" ht="36" customHeight="1" x14ac:dyDescent="0.3">
      <c r="A213" s="80" t="s">
        <v>155</v>
      </c>
      <c r="B213" s="53" t="s">
        <v>118</v>
      </c>
      <c r="C213" s="53" t="s">
        <v>121</v>
      </c>
      <c r="D213" s="55">
        <v>320</v>
      </c>
      <c r="E213" s="168">
        <f>E214</f>
        <v>5520.5</v>
      </c>
      <c r="F213" s="120"/>
      <c r="G213" s="120">
        <f>'[1]БР _МА 2020'!F341</f>
        <v>3866.3</v>
      </c>
      <c r="H213" s="120">
        <f t="shared" si="8"/>
        <v>1654.1999999999998</v>
      </c>
    </row>
    <row r="214" spans="1:10" ht="36" customHeight="1" x14ac:dyDescent="0.3">
      <c r="A214" s="263" t="s">
        <v>229</v>
      </c>
      <c r="B214" s="53" t="s">
        <v>118</v>
      </c>
      <c r="C214" s="53" t="s">
        <v>121</v>
      </c>
      <c r="D214" s="55">
        <v>323</v>
      </c>
      <c r="E214" s="168">
        <f>5339.2+181.3</f>
        <v>5520.5</v>
      </c>
      <c r="F214" s="120"/>
      <c r="G214" s="120"/>
      <c r="H214" s="120"/>
    </row>
    <row r="215" spans="1:10" ht="18.75" x14ac:dyDescent="0.3">
      <c r="A215" s="46" t="s">
        <v>123</v>
      </c>
      <c r="B215" s="44" t="s">
        <v>156</v>
      </c>
      <c r="C215" s="53"/>
      <c r="D215" s="84"/>
      <c r="E215" s="85">
        <f>E216</f>
        <v>12303</v>
      </c>
      <c r="F215" s="120"/>
      <c r="G215" s="120">
        <f>'[1]БР _МА 2020'!F345</f>
        <v>12238.3</v>
      </c>
      <c r="H215" s="120">
        <f t="shared" si="8"/>
        <v>64.700000000000728</v>
      </c>
      <c r="I215" s="249" t="e">
        <f>#REF!</f>
        <v>#REF!</v>
      </c>
      <c r="J215" s="249" t="e">
        <f>E215-I215</f>
        <v>#REF!</v>
      </c>
    </row>
    <row r="216" spans="1:10" ht="18.75" x14ac:dyDescent="0.3">
      <c r="A216" s="172" t="s">
        <v>157</v>
      </c>
      <c r="B216" s="44" t="s">
        <v>125</v>
      </c>
      <c r="C216" s="53"/>
      <c r="D216" s="84"/>
      <c r="E216" s="85">
        <f>E217</f>
        <v>12303</v>
      </c>
      <c r="F216" s="120"/>
      <c r="G216" s="120">
        <f>'[1]БР _МА 2020'!F346</f>
        <v>12238.3</v>
      </c>
      <c r="H216" s="120">
        <f t="shared" si="8"/>
        <v>64.700000000000728</v>
      </c>
    </row>
    <row r="217" spans="1:10" ht="37.5" x14ac:dyDescent="0.3">
      <c r="A217" s="49" t="s">
        <v>85</v>
      </c>
      <c r="B217" s="44" t="s">
        <v>125</v>
      </c>
      <c r="C217" s="44"/>
      <c r="D217" s="84"/>
      <c r="E217" s="85">
        <f>E218+E222</f>
        <v>12303</v>
      </c>
      <c r="F217" s="120"/>
      <c r="G217" s="120">
        <f>'[1]БР _МА 2020'!F347</f>
        <v>12238.3</v>
      </c>
      <c r="H217" s="120">
        <f t="shared" si="8"/>
        <v>64.700000000000728</v>
      </c>
    </row>
    <row r="218" spans="1:10" ht="54" customHeight="1" x14ac:dyDescent="0.3">
      <c r="A218" s="14" t="s">
        <v>126</v>
      </c>
      <c r="B218" s="44" t="s">
        <v>125</v>
      </c>
      <c r="C218" s="44" t="s">
        <v>127</v>
      </c>
      <c r="D218" s="146"/>
      <c r="E218" s="85">
        <f>E219</f>
        <v>549</v>
      </c>
      <c r="F218" s="120"/>
      <c r="G218" s="120">
        <f>'[1]БР _МА 2020'!F348</f>
        <v>576</v>
      </c>
      <c r="H218" s="120">
        <f t="shared" si="8"/>
        <v>-27</v>
      </c>
    </row>
    <row r="219" spans="1:10" ht="37.5" x14ac:dyDescent="0.3">
      <c r="A219" s="13" t="s">
        <v>26</v>
      </c>
      <c r="B219" s="53" t="s">
        <v>125</v>
      </c>
      <c r="C219" s="53" t="s">
        <v>127</v>
      </c>
      <c r="D219" s="55">
        <v>200</v>
      </c>
      <c r="E219" s="168">
        <f>E220</f>
        <v>549</v>
      </c>
      <c r="F219" s="120"/>
      <c r="G219" s="120">
        <f>'[1]БР _МА 2020'!F349</f>
        <v>576</v>
      </c>
      <c r="H219" s="120">
        <f t="shared" si="8"/>
        <v>-27</v>
      </c>
    </row>
    <row r="220" spans="1:10" ht="37.5" x14ac:dyDescent="0.3">
      <c r="A220" s="13" t="s">
        <v>27</v>
      </c>
      <c r="B220" s="53" t="s">
        <v>125</v>
      </c>
      <c r="C220" s="53" t="s">
        <v>127</v>
      </c>
      <c r="D220" s="55">
        <v>240</v>
      </c>
      <c r="E220" s="168">
        <f>E221</f>
        <v>549</v>
      </c>
      <c r="F220" s="120"/>
      <c r="G220" s="120">
        <f>'[1]БР _МА 2020'!F350</f>
        <v>576</v>
      </c>
      <c r="H220" s="120">
        <f t="shared" si="8"/>
        <v>-27</v>
      </c>
    </row>
    <row r="221" spans="1:10" ht="18.75" x14ac:dyDescent="0.3">
      <c r="A221" s="13" t="s">
        <v>217</v>
      </c>
      <c r="B221" s="53" t="s">
        <v>125</v>
      </c>
      <c r="C221" s="53" t="s">
        <v>127</v>
      </c>
      <c r="D221" s="55">
        <v>244</v>
      </c>
      <c r="E221" s="168">
        <v>549</v>
      </c>
      <c r="F221" s="120"/>
      <c r="G221" s="120"/>
      <c r="H221" s="120"/>
    </row>
    <row r="222" spans="1:10" ht="37.5" x14ac:dyDescent="0.3">
      <c r="A222" s="26" t="s">
        <v>128</v>
      </c>
      <c r="B222" s="44" t="s">
        <v>125</v>
      </c>
      <c r="C222" s="44" t="s">
        <v>129</v>
      </c>
      <c r="D222" s="146"/>
      <c r="E222" s="85">
        <f>E223+E227+E230</f>
        <v>11754</v>
      </c>
      <c r="F222" s="120"/>
      <c r="G222" s="120">
        <f>'[1]БР _МА 2020'!F357</f>
        <v>11662.3</v>
      </c>
      <c r="H222" s="120">
        <f t="shared" si="8"/>
        <v>91.700000000000728</v>
      </c>
      <c r="I222" s="249" t="e">
        <f>#REF!</f>
        <v>#REF!</v>
      </c>
      <c r="J222" s="249" t="e">
        <f>E222-I222</f>
        <v>#REF!</v>
      </c>
    </row>
    <row r="223" spans="1:10" ht="75" x14ac:dyDescent="0.3">
      <c r="A223" s="77" t="s">
        <v>16</v>
      </c>
      <c r="B223" s="53" t="s">
        <v>125</v>
      </c>
      <c r="C223" s="53" t="s">
        <v>129</v>
      </c>
      <c r="D223" s="55">
        <v>100</v>
      </c>
      <c r="E223" s="168">
        <f>E224</f>
        <v>9632.5</v>
      </c>
      <c r="F223" s="120"/>
      <c r="G223" s="120">
        <f>'[1]БР _МА 2020'!F358</f>
        <v>9262.2999999999993</v>
      </c>
      <c r="H223" s="120">
        <f t="shared" si="8"/>
        <v>370.20000000000073</v>
      </c>
      <c r="I223" s="249" t="e">
        <f>#REF!</f>
        <v>#REF!</v>
      </c>
      <c r="J223" s="249" t="e">
        <f t="shared" ref="J223:J228" si="9">E223-I223</f>
        <v>#REF!</v>
      </c>
    </row>
    <row r="224" spans="1:10" ht="18.75" x14ac:dyDescent="0.3">
      <c r="A224" s="66" t="s">
        <v>65</v>
      </c>
      <c r="B224" s="53" t="s">
        <v>125</v>
      </c>
      <c r="C224" s="53" t="s">
        <v>129</v>
      </c>
      <c r="D224" s="55">
        <v>110</v>
      </c>
      <c r="E224" s="168">
        <f>E225+E226</f>
        <v>9632.5</v>
      </c>
      <c r="F224" s="120"/>
      <c r="G224" s="120">
        <f>'[1]БР _МА 2020'!F359</f>
        <v>9262.2999999999993</v>
      </c>
      <c r="H224" s="120">
        <f t="shared" si="8"/>
        <v>370.20000000000073</v>
      </c>
      <c r="I224" s="249" t="e">
        <f>#REF!</f>
        <v>#REF!</v>
      </c>
      <c r="J224" s="249" t="e">
        <f t="shared" si="9"/>
        <v>#REF!</v>
      </c>
    </row>
    <row r="225" spans="1:10" ht="18.75" x14ac:dyDescent="0.3">
      <c r="A225" s="66" t="s">
        <v>224</v>
      </c>
      <c r="B225" s="53" t="s">
        <v>125</v>
      </c>
      <c r="C225" s="53" t="s">
        <v>129</v>
      </c>
      <c r="D225" s="55">
        <v>111</v>
      </c>
      <c r="E225" s="168">
        <f>7367.6+30.6</f>
        <v>7398.2000000000007</v>
      </c>
      <c r="F225" s="120"/>
      <c r="G225" s="120"/>
      <c r="H225" s="120"/>
      <c r="J225" s="249"/>
    </row>
    <row r="226" spans="1:10" ht="56.25" x14ac:dyDescent="0.3">
      <c r="A226" s="258" t="s">
        <v>225</v>
      </c>
      <c r="B226" s="53" t="s">
        <v>125</v>
      </c>
      <c r="C226" s="53" t="s">
        <v>129</v>
      </c>
      <c r="D226" s="55">
        <v>119</v>
      </c>
      <c r="E226" s="168">
        <f>2225.1+9.2</f>
        <v>2234.2999999999997</v>
      </c>
      <c r="F226" s="120"/>
      <c r="G226" s="120"/>
      <c r="H226" s="120"/>
      <c r="J226" s="249"/>
    </row>
    <row r="227" spans="1:10" ht="37.5" x14ac:dyDescent="0.3">
      <c r="A227" s="13" t="s">
        <v>26</v>
      </c>
      <c r="B227" s="53" t="s">
        <v>125</v>
      </c>
      <c r="C227" s="53" t="s">
        <v>129</v>
      </c>
      <c r="D227" s="55">
        <v>200</v>
      </c>
      <c r="E227" s="168">
        <f>E228</f>
        <v>2119.5</v>
      </c>
      <c r="F227" s="120"/>
      <c r="G227" s="120">
        <f>'[1]БР _МА 2020'!F368</f>
        <v>2398</v>
      </c>
      <c r="H227" s="120">
        <f t="shared" si="8"/>
        <v>-278.5</v>
      </c>
      <c r="I227" s="249" t="e">
        <f>#REF!</f>
        <v>#REF!</v>
      </c>
      <c r="J227" s="249" t="e">
        <f t="shared" si="9"/>
        <v>#REF!</v>
      </c>
    </row>
    <row r="228" spans="1:10" ht="37.5" x14ac:dyDescent="0.3">
      <c r="A228" s="13" t="s">
        <v>27</v>
      </c>
      <c r="B228" s="53" t="s">
        <v>125</v>
      </c>
      <c r="C228" s="53" t="s">
        <v>129</v>
      </c>
      <c r="D228" s="55">
        <v>240</v>
      </c>
      <c r="E228" s="168">
        <f>E229</f>
        <v>2119.5</v>
      </c>
      <c r="F228" s="120"/>
      <c r="G228" s="120">
        <f>'[1]БР _МА 2020'!F369</f>
        <v>2398</v>
      </c>
      <c r="H228" s="120">
        <f t="shared" si="8"/>
        <v>-278.5</v>
      </c>
      <c r="I228" s="249" t="e">
        <f>#REF!</f>
        <v>#REF!</v>
      </c>
      <c r="J228" s="249" t="e">
        <f t="shared" si="9"/>
        <v>#REF!</v>
      </c>
    </row>
    <row r="229" spans="1:10" ht="18.75" x14ac:dyDescent="0.3">
      <c r="A229" s="13" t="s">
        <v>217</v>
      </c>
      <c r="B229" s="53" t="s">
        <v>125</v>
      </c>
      <c r="C229" s="53" t="s">
        <v>129</v>
      </c>
      <c r="D229" s="55">
        <v>244</v>
      </c>
      <c r="E229" s="168">
        <f>2409.1-289.6</f>
        <v>2119.5</v>
      </c>
      <c r="F229" s="120"/>
      <c r="G229" s="120"/>
      <c r="H229" s="120"/>
    </row>
    <row r="230" spans="1:10" ht="18.75" x14ac:dyDescent="0.3">
      <c r="A230" s="66" t="s">
        <v>28</v>
      </c>
      <c r="B230" s="53" t="s">
        <v>125</v>
      </c>
      <c r="C230" s="53" t="s">
        <v>129</v>
      </c>
      <c r="D230" s="55">
        <v>800</v>
      </c>
      <c r="E230" s="168">
        <f>E231</f>
        <v>2</v>
      </c>
      <c r="F230" s="120"/>
      <c r="G230" s="120">
        <f>'[3]Прилож 2 функц 2019'!E174</f>
        <v>2</v>
      </c>
      <c r="H230" s="120">
        <f t="shared" si="8"/>
        <v>0</v>
      </c>
    </row>
    <row r="231" spans="1:10" ht="18.75" x14ac:dyDescent="0.3">
      <c r="A231" s="66" t="s">
        <v>29</v>
      </c>
      <c r="B231" s="53" t="s">
        <v>125</v>
      </c>
      <c r="C231" s="53" t="s">
        <v>129</v>
      </c>
      <c r="D231" s="55">
        <v>850</v>
      </c>
      <c r="E231" s="168">
        <f>E232+E233+E234</f>
        <v>2</v>
      </c>
      <c r="F231" s="120"/>
      <c r="G231" s="120">
        <f>'[3]Прилож 2 функц 2019'!E175</f>
        <v>2</v>
      </c>
      <c r="H231" s="120">
        <f t="shared" si="8"/>
        <v>0</v>
      </c>
    </row>
    <row r="232" spans="1:10" ht="18.75" x14ac:dyDescent="0.3">
      <c r="A232" s="66" t="s">
        <v>219</v>
      </c>
      <c r="B232" s="53" t="s">
        <v>125</v>
      </c>
      <c r="C232" s="53" t="s">
        <v>129</v>
      </c>
      <c r="D232" s="55">
        <v>851</v>
      </c>
      <c r="E232" s="168">
        <v>0</v>
      </c>
      <c r="F232" s="120"/>
      <c r="G232" s="120"/>
      <c r="H232" s="120"/>
    </row>
    <row r="233" spans="1:10" ht="18.75" x14ac:dyDescent="0.3">
      <c r="A233" s="66" t="s">
        <v>220</v>
      </c>
      <c r="B233" s="53" t="s">
        <v>125</v>
      </c>
      <c r="C233" s="53" t="s">
        <v>129</v>
      </c>
      <c r="D233" s="55">
        <v>852</v>
      </c>
      <c r="E233" s="168">
        <v>0</v>
      </c>
      <c r="F233" s="120"/>
      <c r="G233" s="120"/>
      <c r="H233" s="120"/>
    </row>
    <row r="234" spans="1:10" ht="18.75" x14ac:dyDescent="0.3">
      <c r="A234" s="66" t="s">
        <v>221</v>
      </c>
      <c r="B234" s="53" t="s">
        <v>125</v>
      </c>
      <c r="C234" s="53" t="s">
        <v>129</v>
      </c>
      <c r="D234" s="55">
        <v>853</v>
      </c>
      <c r="E234" s="168">
        <v>2</v>
      </c>
      <c r="F234" s="120"/>
      <c r="G234" s="120"/>
      <c r="H234" s="120"/>
    </row>
    <row r="235" spans="1:10" ht="21.75" customHeight="1" x14ac:dyDescent="0.3">
      <c r="A235" s="46" t="s">
        <v>130</v>
      </c>
      <c r="B235" s="44" t="s">
        <v>158</v>
      </c>
      <c r="C235" s="171"/>
      <c r="D235" s="84"/>
      <c r="E235" s="85">
        <f>E236+E241</f>
        <v>5239</v>
      </c>
      <c r="F235" s="120"/>
      <c r="G235" s="120">
        <f>'[1]БР _МА 2020'!F391</f>
        <v>4518.2</v>
      </c>
      <c r="H235" s="120">
        <f t="shared" si="8"/>
        <v>720.80000000000018</v>
      </c>
      <c r="I235" s="249" t="e">
        <f>#REF!</f>
        <v>#REF!</v>
      </c>
      <c r="J235" s="249" t="e">
        <f>E235-I235</f>
        <v>#REF!</v>
      </c>
    </row>
    <row r="236" spans="1:10" ht="18.75" x14ac:dyDescent="0.3">
      <c r="A236" s="46" t="s">
        <v>159</v>
      </c>
      <c r="B236" s="44" t="s">
        <v>134</v>
      </c>
      <c r="C236" s="171"/>
      <c r="D236" s="84"/>
      <c r="E236" s="85">
        <f>E237</f>
        <v>2137.6</v>
      </c>
      <c r="F236" s="120"/>
      <c r="G236" s="120">
        <f>'[1]БР _МА 2020'!F392</f>
        <v>1980.5</v>
      </c>
      <c r="H236" s="120">
        <f t="shared" si="8"/>
        <v>157.09999999999991</v>
      </c>
      <c r="I236" s="249" t="e">
        <f>#REF!</f>
        <v>#REF!</v>
      </c>
      <c r="J236" s="249" t="e">
        <f t="shared" ref="J236:J237" si="10">E236-I236</f>
        <v>#REF!</v>
      </c>
    </row>
    <row r="237" spans="1:10" ht="84" customHeight="1" x14ac:dyDescent="0.3">
      <c r="A237" s="26" t="s">
        <v>133</v>
      </c>
      <c r="B237" s="44" t="s">
        <v>134</v>
      </c>
      <c r="C237" s="44" t="s">
        <v>135</v>
      </c>
      <c r="D237" s="84"/>
      <c r="E237" s="85">
        <f>E238</f>
        <v>2137.6</v>
      </c>
      <c r="F237" s="120"/>
      <c r="G237" s="120">
        <f>'[1]БР _МА 2020'!F393</f>
        <v>1980.5</v>
      </c>
      <c r="H237" s="120">
        <f t="shared" si="8"/>
        <v>157.09999999999991</v>
      </c>
      <c r="I237" s="249" t="e">
        <f>#REF!</f>
        <v>#REF!</v>
      </c>
      <c r="J237" s="249" t="e">
        <f t="shared" si="10"/>
        <v>#REF!</v>
      </c>
    </row>
    <row r="238" spans="1:10" ht="37.5" x14ac:dyDescent="0.3">
      <c r="A238" s="13" t="s">
        <v>26</v>
      </c>
      <c r="B238" s="53" t="s">
        <v>134</v>
      </c>
      <c r="C238" s="53" t="s">
        <v>135</v>
      </c>
      <c r="D238" s="55">
        <v>200</v>
      </c>
      <c r="E238" s="168">
        <f>E239</f>
        <v>2137.6</v>
      </c>
      <c r="F238" s="120"/>
      <c r="G238" s="120">
        <f>'[1]БР _МА 2020'!F394</f>
        <v>1980.5</v>
      </c>
      <c r="H238" s="120">
        <f t="shared" si="8"/>
        <v>157.09999999999991</v>
      </c>
    </row>
    <row r="239" spans="1:10" ht="37.5" x14ac:dyDescent="0.3">
      <c r="A239" s="13" t="s">
        <v>27</v>
      </c>
      <c r="B239" s="53" t="s">
        <v>134</v>
      </c>
      <c r="C239" s="53" t="s">
        <v>135</v>
      </c>
      <c r="D239" s="55">
        <v>240</v>
      </c>
      <c r="E239" s="168">
        <f>E240</f>
        <v>2137.6</v>
      </c>
      <c r="F239" s="120"/>
      <c r="G239" s="120">
        <f>'[1]БР _МА 2020'!F395</f>
        <v>1980.5</v>
      </c>
      <c r="H239" s="120">
        <f t="shared" si="8"/>
        <v>157.09999999999991</v>
      </c>
    </row>
    <row r="240" spans="1:10" ht="18.75" x14ac:dyDescent="0.3">
      <c r="A240" s="13" t="s">
        <v>217</v>
      </c>
      <c r="B240" s="53" t="s">
        <v>134</v>
      </c>
      <c r="C240" s="53" t="s">
        <v>135</v>
      </c>
      <c r="D240" s="55">
        <v>244</v>
      </c>
      <c r="E240" s="168">
        <v>2137.6</v>
      </c>
      <c r="F240" s="120"/>
      <c r="G240" s="120"/>
      <c r="H240" s="120"/>
    </row>
    <row r="241" spans="1:10" ht="18.75" x14ac:dyDescent="0.3">
      <c r="A241" s="172" t="s">
        <v>136</v>
      </c>
      <c r="B241" s="44" t="s">
        <v>138</v>
      </c>
      <c r="C241" s="44"/>
      <c r="D241" s="84"/>
      <c r="E241" s="85">
        <f>E242</f>
        <v>3101.3999999999996</v>
      </c>
      <c r="F241" s="120"/>
      <c r="G241" s="120">
        <f>'[1]БР _МА 2020'!F399</f>
        <v>2537.6999999999998</v>
      </c>
      <c r="H241" s="120">
        <f t="shared" si="8"/>
        <v>563.69999999999982</v>
      </c>
      <c r="I241" s="249" t="e">
        <f>#REF!</f>
        <v>#REF!</v>
      </c>
      <c r="J241" s="249" t="e">
        <f>E241-I241</f>
        <v>#REF!</v>
      </c>
    </row>
    <row r="242" spans="1:10" ht="56.25" x14ac:dyDescent="0.3">
      <c r="A242" s="49" t="s">
        <v>137</v>
      </c>
      <c r="B242" s="44" t="s">
        <v>138</v>
      </c>
      <c r="C242" s="44" t="s">
        <v>139</v>
      </c>
      <c r="D242" s="84"/>
      <c r="E242" s="85">
        <f>E243</f>
        <v>3101.3999999999996</v>
      </c>
      <c r="F242" s="120"/>
      <c r="G242" s="120">
        <f>'[1]БР _МА 2020'!F400</f>
        <v>2537.6999999999998</v>
      </c>
      <c r="H242" s="120">
        <f t="shared" si="8"/>
        <v>563.69999999999982</v>
      </c>
      <c r="I242" s="249" t="e">
        <f>#REF!</f>
        <v>#REF!</v>
      </c>
      <c r="J242" s="249" t="e">
        <f>E242-I242</f>
        <v>#REF!</v>
      </c>
    </row>
    <row r="243" spans="1:10" ht="37.5" x14ac:dyDescent="0.3">
      <c r="A243" s="13" t="s">
        <v>140</v>
      </c>
      <c r="B243" s="53" t="s">
        <v>138</v>
      </c>
      <c r="C243" s="53" t="s">
        <v>139</v>
      </c>
      <c r="D243" s="167"/>
      <c r="E243" s="168">
        <f>E244+E248+E251</f>
        <v>3101.3999999999996</v>
      </c>
      <c r="F243" s="120"/>
      <c r="G243" s="120">
        <f>'[1]БР _МА 2020'!F401</f>
        <v>2537.6999999999998</v>
      </c>
      <c r="H243" s="120">
        <f t="shared" si="8"/>
        <v>563.69999999999982</v>
      </c>
      <c r="I243" s="249" t="e">
        <f>#REF!</f>
        <v>#REF!</v>
      </c>
      <c r="J243" s="249" t="e">
        <f t="shared" ref="J243:J244" si="11">E243-I243</f>
        <v>#REF!</v>
      </c>
    </row>
    <row r="244" spans="1:10" ht="75" x14ac:dyDescent="0.3">
      <c r="A244" s="13" t="s">
        <v>16</v>
      </c>
      <c r="B244" s="53" t="s">
        <v>138</v>
      </c>
      <c r="C244" s="53" t="s">
        <v>139</v>
      </c>
      <c r="D244" s="55">
        <v>100</v>
      </c>
      <c r="E244" s="168">
        <f>E245</f>
        <v>3050.4999999999995</v>
      </c>
      <c r="F244" s="120"/>
      <c r="G244" s="120">
        <f>'[1]БР _МА 2020'!F402</f>
        <v>2466</v>
      </c>
      <c r="H244" s="120">
        <f t="shared" si="8"/>
        <v>584.49999999999955</v>
      </c>
      <c r="I244" s="249" t="e">
        <f>#REF!</f>
        <v>#REF!</v>
      </c>
      <c r="J244" s="249" t="e">
        <f t="shared" si="11"/>
        <v>#REF!</v>
      </c>
    </row>
    <row r="245" spans="1:10" ht="18.75" x14ac:dyDescent="0.3">
      <c r="A245" s="66" t="s">
        <v>65</v>
      </c>
      <c r="B245" s="53" t="s">
        <v>138</v>
      </c>
      <c r="C245" s="53" t="s">
        <v>139</v>
      </c>
      <c r="D245" s="55">
        <v>110</v>
      </c>
      <c r="E245" s="168">
        <f>E246+E247</f>
        <v>3050.4999999999995</v>
      </c>
      <c r="F245" s="120"/>
      <c r="G245" s="120">
        <f>'[1]БР _МА 2020'!F403</f>
        <v>2466</v>
      </c>
      <c r="H245" s="120">
        <f t="shared" si="8"/>
        <v>584.49999999999955</v>
      </c>
    </row>
    <row r="246" spans="1:10" ht="18.75" x14ac:dyDescent="0.3">
      <c r="A246" s="66" t="s">
        <v>224</v>
      </c>
      <c r="B246" s="53" t="s">
        <v>138</v>
      </c>
      <c r="C246" s="53" t="s">
        <v>139</v>
      </c>
      <c r="D246" s="55">
        <v>111</v>
      </c>
      <c r="E246" s="168">
        <f>2331.7+11.2</f>
        <v>2342.8999999999996</v>
      </c>
      <c r="F246" s="120"/>
      <c r="G246" s="120"/>
      <c r="H246" s="120"/>
    </row>
    <row r="247" spans="1:10" ht="56.25" x14ac:dyDescent="0.3">
      <c r="A247" s="258" t="s">
        <v>225</v>
      </c>
      <c r="B247" s="53" t="s">
        <v>138</v>
      </c>
      <c r="C247" s="53" t="s">
        <v>139</v>
      </c>
      <c r="D247" s="55">
        <v>119</v>
      </c>
      <c r="E247" s="168">
        <f>704.2+3.4</f>
        <v>707.6</v>
      </c>
      <c r="F247" s="120"/>
      <c r="G247" s="120"/>
      <c r="H247" s="120"/>
    </row>
    <row r="248" spans="1:10" ht="37.5" x14ac:dyDescent="0.3">
      <c r="A248" s="13" t="s">
        <v>26</v>
      </c>
      <c r="B248" s="53" t="s">
        <v>138</v>
      </c>
      <c r="C248" s="53" t="s">
        <v>139</v>
      </c>
      <c r="D248" s="55">
        <v>200</v>
      </c>
      <c r="E248" s="168">
        <f>E249</f>
        <v>48.9</v>
      </c>
      <c r="F248" s="120"/>
      <c r="G248" s="120">
        <f>'[1]БР _МА 2020'!F410</f>
        <v>70.699999999999989</v>
      </c>
      <c r="H248" s="120">
        <f t="shared" si="8"/>
        <v>-21.79999999999999</v>
      </c>
      <c r="I248" s="249" t="e">
        <f>#REF!</f>
        <v>#REF!</v>
      </c>
    </row>
    <row r="249" spans="1:10" ht="37.5" x14ac:dyDescent="0.3">
      <c r="A249" s="13" t="s">
        <v>27</v>
      </c>
      <c r="B249" s="53" t="s">
        <v>138</v>
      </c>
      <c r="C249" s="53" t="s">
        <v>139</v>
      </c>
      <c r="D249" s="55">
        <v>240</v>
      </c>
      <c r="E249" s="168">
        <f>E250</f>
        <v>48.9</v>
      </c>
      <c r="F249" s="120"/>
      <c r="G249" s="120">
        <f>'[1]БР _МА 2020'!F411</f>
        <v>70.699999999999989</v>
      </c>
      <c r="H249" s="120">
        <f t="shared" si="8"/>
        <v>-21.79999999999999</v>
      </c>
    </row>
    <row r="250" spans="1:10" ht="18.75" x14ac:dyDescent="0.3">
      <c r="A250" s="13" t="s">
        <v>217</v>
      </c>
      <c r="B250" s="53" t="s">
        <v>138</v>
      </c>
      <c r="C250" s="53" t="s">
        <v>139</v>
      </c>
      <c r="D250" s="55">
        <v>244</v>
      </c>
      <c r="E250" s="168">
        <f>63.5-14.6</f>
        <v>48.9</v>
      </c>
      <c r="F250" s="120"/>
      <c r="G250" s="120"/>
      <c r="H250" s="120"/>
    </row>
    <row r="251" spans="1:10" ht="18.75" x14ac:dyDescent="0.3">
      <c r="A251" s="66" t="s">
        <v>28</v>
      </c>
      <c r="B251" s="53" t="s">
        <v>138</v>
      </c>
      <c r="C251" s="53" t="s">
        <v>139</v>
      </c>
      <c r="D251" s="55">
        <v>800</v>
      </c>
      <c r="E251" s="168">
        <f>E252</f>
        <v>2</v>
      </c>
      <c r="F251" s="120"/>
      <c r="G251" s="120">
        <f>'[1]БР _МА 2020'!F419</f>
        <v>1</v>
      </c>
      <c r="H251" s="120">
        <f t="shared" si="8"/>
        <v>1</v>
      </c>
    </row>
    <row r="252" spans="1:10" ht="18.75" x14ac:dyDescent="0.3">
      <c r="A252" s="66" t="s">
        <v>29</v>
      </c>
      <c r="B252" s="53" t="s">
        <v>138</v>
      </c>
      <c r="C252" s="53" t="s">
        <v>139</v>
      </c>
      <c r="D252" s="55">
        <v>850</v>
      </c>
      <c r="E252" s="168">
        <f>E253+E254+E255</f>
        <v>2</v>
      </c>
      <c r="F252" s="120"/>
      <c r="G252" s="120">
        <f>'[1]БР _МА 2020'!F420</f>
        <v>1</v>
      </c>
      <c r="H252" s="120">
        <f t="shared" si="8"/>
        <v>1</v>
      </c>
    </row>
    <row r="253" spans="1:10" ht="18.75" x14ac:dyDescent="0.3">
      <c r="A253" s="66" t="s">
        <v>219</v>
      </c>
      <c r="B253" s="53" t="s">
        <v>138</v>
      </c>
      <c r="C253" s="53" t="s">
        <v>139</v>
      </c>
      <c r="D253" s="55">
        <v>851</v>
      </c>
      <c r="E253" s="168">
        <v>0</v>
      </c>
      <c r="F253" s="120"/>
      <c r="G253" s="120"/>
      <c r="H253" s="120"/>
    </row>
    <row r="254" spans="1:10" ht="18.75" x14ac:dyDescent="0.3">
      <c r="A254" s="66" t="s">
        <v>220</v>
      </c>
      <c r="B254" s="53" t="s">
        <v>138</v>
      </c>
      <c r="C254" s="53" t="s">
        <v>139</v>
      </c>
      <c r="D254" s="55">
        <v>852</v>
      </c>
      <c r="E254" s="168">
        <v>0</v>
      </c>
      <c r="F254" s="120"/>
      <c r="G254" s="120"/>
      <c r="H254" s="120"/>
    </row>
    <row r="255" spans="1:10" ht="18.75" x14ac:dyDescent="0.3">
      <c r="A255" s="66" t="s">
        <v>221</v>
      </c>
      <c r="B255" s="53" t="s">
        <v>138</v>
      </c>
      <c r="C255" s="53" t="s">
        <v>139</v>
      </c>
      <c r="D255" s="55">
        <v>853</v>
      </c>
      <c r="E255" s="168">
        <v>2</v>
      </c>
      <c r="F255" s="120"/>
      <c r="G255" s="120"/>
      <c r="H255" s="120"/>
    </row>
    <row r="256" spans="1:10" ht="101.25" x14ac:dyDescent="0.3">
      <c r="A256" s="264" t="s">
        <v>206</v>
      </c>
      <c r="B256" s="53"/>
      <c r="C256" s="53"/>
      <c r="D256" s="55"/>
      <c r="E256" s="85">
        <f>E257</f>
        <v>6000</v>
      </c>
      <c r="F256" s="120"/>
      <c r="G256" s="120"/>
      <c r="H256" s="120"/>
    </row>
    <row r="257" spans="1:10" ht="18.75" x14ac:dyDescent="0.3">
      <c r="A257" s="46" t="s">
        <v>196</v>
      </c>
      <c r="B257" s="44" t="s">
        <v>195</v>
      </c>
      <c r="C257" s="44"/>
      <c r="D257" s="146"/>
      <c r="E257" s="228">
        <f>E258</f>
        <v>6000</v>
      </c>
      <c r="F257" s="120"/>
      <c r="G257" s="120"/>
      <c r="H257" s="120"/>
    </row>
    <row r="258" spans="1:10" ht="37.5" x14ac:dyDescent="0.3">
      <c r="A258" s="26" t="s">
        <v>197</v>
      </c>
      <c r="B258" s="44" t="s">
        <v>195</v>
      </c>
      <c r="C258" s="44"/>
      <c r="D258" s="146"/>
      <c r="E258" s="228">
        <f>E259</f>
        <v>6000</v>
      </c>
      <c r="F258" s="120"/>
      <c r="G258" s="120"/>
      <c r="H258" s="120"/>
    </row>
    <row r="259" spans="1:10" ht="37.5" x14ac:dyDescent="0.3">
      <c r="A259" s="13" t="s">
        <v>26</v>
      </c>
      <c r="B259" s="53" t="s">
        <v>195</v>
      </c>
      <c r="C259" s="53" t="s">
        <v>198</v>
      </c>
      <c r="D259" s="55">
        <v>200</v>
      </c>
      <c r="E259" s="229">
        <f>E260</f>
        <v>6000</v>
      </c>
      <c r="F259" s="120"/>
      <c r="G259" s="120"/>
      <c r="H259" s="120"/>
    </row>
    <row r="260" spans="1:10" ht="37.5" x14ac:dyDescent="0.3">
      <c r="A260" s="13" t="s">
        <v>27</v>
      </c>
      <c r="B260" s="53" t="s">
        <v>195</v>
      </c>
      <c r="C260" s="53" t="s">
        <v>198</v>
      </c>
      <c r="D260" s="55">
        <v>240</v>
      </c>
      <c r="E260" s="229">
        <v>6000</v>
      </c>
      <c r="F260" s="120"/>
      <c r="G260" s="120"/>
      <c r="H260" s="120"/>
    </row>
    <row r="261" spans="1:10" ht="18.75" x14ac:dyDescent="0.3">
      <c r="A261" s="265" t="s">
        <v>141</v>
      </c>
      <c r="B261" s="87"/>
      <c r="C261" s="87"/>
      <c r="D261" s="88"/>
      <c r="E261" s="89">
        <f>E10+E42+E256</f>
        <v>97853.700000000012</v>
      </c>
      <c r="F261" s="120">
        <f>96065-E261</f>
        <v>-1788.7000000000116</v>
      </c>
      <c r="G261" s="120">
        <f>'[1]БР _МА 2020'!F427+'[1]БР_МС 2020'!F71</f>
        <v>93605</v>
      </c>
      <c r="H261" s="120">
        <f t="shared" si="8"/>
        <v>4248.7000000000116</v>
      </c>
      <c r="I261" s="120">
        <f>E10+E42</f>
        <v>91853.700000000012</v>
      </c>
      <c r="J261" s="120">
        <f>E261-I261</f>
        <v>6000</v>
      </c>
    </row>
    <row r="262" spans="1:10" hidden="1" x14ac:dyDescent="0.2">
      <c r="A262" s="174"/>
      <c r="B262" s="266"/>
      <c r="C262" s="266"/>
      <c r="D262" s="267"/>
      <c r="E262" s="268"/>
    </row>
    <row r="263" spans="1:10" ht="20.25" hidden="1" x14ac:dyDescent="0.3">
      <c r="A263" s="269" t="s">
        <v>230</v>
      </c>
      <c r="B263" s="270"/>
      <c r="C263" s="271"/>
      <c r="D263" s="272"/>
      <c r="E263" s="273">
        <v>93505</v>
      </c>
      <c r="G263" s="120">
        <f>E261-E263</f>
        <v>4348.7000000000116</v>
      </c>
    </row>
    <row r="264" spans="1:10" ht="20.25" hidden="1" x14ac:dyDescent="0.3">
      <c r="A264" s="269" t="s">
        <v>231</v>
      </c>
      <c r="B264" s="274"/>
      <c r="C264" s="274"/>
      <c r="D264" s="275"/>
      <c r="E264" s="276">
        <f>E263-E261</f>
        <v>-4348.7000000000116</v>
      </c>
    </row>
    <row r="265" spans="1:10" x14ac:dyDescent="0.2">
      <c r="A265" s="275"/>
      <c r="B265" s="274"/>
      <c r="C265" s="274"/>
      <c r="D265" s="275" t="s">
        <v>207</v>
      </c>
      <c r="E265" s="277">
        <v>93518.8</v>
      </c>
      <c r="I265" s="249" t="e">
        <f>#REF!+#REF!</f>
        <v>#REF!</v>
      </c>
      <c r="J265" s="249" t="e">
        <f>E261-I265</f>
        <v>#REF!</v>
      </c>
    </row>
    <row r="266" spans="1:10" x14ac:dyDescent="0.2">
      <c r="A266" s="275"/>
      <c r="B266" s="274"/>
      <c r="C266" s="274"/>
      <c r="D266" s="275"/>
      <c r="E266" s="249">
        <f>E261-E265</f>
        <v>4334.9000000000087</v>
      </c>
    </row>
    <row r="267" spans="1:10" x14ac:dyDescent="0.2">
      <c r="A267" s="278"/>
      <c r="B267" s="274"/>
      <c r="C267" s="274"/>
      <c r="D267" s="275"/>
    </row>
    <row r="268" spans="1:10" x14ac:dyDescent="0.2">
      <c r="A268" s="278"/>
      <c r="B268" s="274"/>
      <c r="C268" s="274"/>
      <c r="D268" s="275"/>
    </row>
    <row r="269" spans="1:10" x14ac:dyDescent="0.2">
      <c r="A269" s="275"/>
      <c r="B269" s="274"/>
      <c r="C269" s="274"/>
      <c r="D269" s="275"/>
    </row>
    <row r="270" spans="1:10" x14ac:dyDescent="0.2">
      <c r="A270" s="275"/>
      <c r="B270" s="274"/>
      <c r="C270" s="274"/>
      <c r="D270" s="275"/>
    </row>
    <row r="271" spans="1:10" x14ac:dyDescent="0.2">
      <c r="A271" s="272"/>
      <c r="B271" s="279"/>
      <c r="C271" s="280"/>
      <c r="D271" s="272"/>
    </row>
    <row r="272" spans="1:10" x14ac:dyDescent="0.2">
      <c r="A272" s="275"/>
      <c r="B272" s="281"/>
      <c r="C272" s="274"/>
      <c r="D272" s="275"/>
    </row>
    <row r="273" spans="1:4" x14ac:dyDescent="0.2">
      <c r="A273" s="272"/>
      <c r="B273" s="280"/>
      <c r="C273" s="280"/>
      <c r="D273" s="272"/>
    </row>
    <row r="274" spans="1:4" x14ac:dyDescent="0.2">
      <c r="A274" s="275"/>
      <c r="B274" s="274"/>
      <c r="C274" s="274"/>
      <c r="D274" s="275"/>
    </row>
    <row r="275" spans="1:4" x14ac:dyDescent="0.2">
      <c r="A275" s="275"/>
      <c r="B275" s="274"/>
      <c r="C275" s="274"/>
      <c r="D275" s="275"/>
    </row>
    <row r="276" spans="1:4" x14ac:dyDescent="0.2">
      <c r="A276" s="275"/>
      <c r="B276" s="274"/>
      <c r="C276" s="274"/>
      <c r="D276" s="275"/>
    </row>
    <row r="277" spans="1:4" x14ac:dyDescent="0.2">
      <c r="A277" s="275"/>
      <c r="B277" s="274"/>
      <c r="C277" s="274"/>
      <c r="D277" s="275"/>
    </row>
    <row r="278" spans="1:4" x14ac:dyDescent="0.2">
      <c r="A278" s="275"/>
      <c r="B278" s="274"/>
      <c r="C278" s="274"/>
      <c r="D278" s="275"/>
    </row>
    <row r="279" spans="1:4" x14ac:dyDescent="0.2">
      <c r="A279" s="275"/>
      <c r="B279" s="274"/>
      <c r="C279" s="274"/>
      <c r="D279" s="275"/>
    </row>
    <row r="280" spans="1:4" x14ac:dyDescent="0.2">
      <c r="A280" s="275"/>
      <c r="B280" s="274"/>
      <c r="C280" s="274"/>
      <c r="D280" s="275"/>
    </row>
    <row r="281" spans="1:4" x14ac:dyDescent="0.2">
      <c r="A281" s="275"/>
      <c r="B281" s="274"/>
      <c r="C281" s="274"/>
      <c r="D281" s="275"/>
    </row>
    <row r="282" spans="1:4" x14ac:dyDescent="0.2">
      <c r="A282" s="275"/>
      <c r="B282" s="274"/>
      <c r="C282" s="274"/>
      <c r="D282" s="275"/>
    </row>
    <row r="283" spans="1:4" x14ac:dyDescent="0.2">
      <c r="A283" s="275"/>
      <c r="B283" s="274"/>
      <c r="C283" s="274"/>
      <c r="D283" s="275"/>
    </row>
    <row r="284" spans="1:4" x14ac:dyDescent="0.2">
      <c r="A284" s="275"/>
      <c r="B284" s="274"/>
      <c r="C284" s="274"/>
      <c r="D284" s="275"/>
    </row>
    <row r="285" spans="1:4" x14ac:dyDescent="0.2">
      <c r="A285" s="275"/>
      <c r="B285" s="274"/>
      <c r="C285" s="274"/>
      <c r="D285" s="275"/>
    </row>
    <row r="286" spans="1:4" x14ac:dyDescent="0.2">
      <c r="A286" s="272"/>
      <c r="B286" s="279"/>
      <c r="C286" s="280"/>
      <c r="D286" s="272"/>
    </row>
    <row r="287" spans="1:4" x14ac:dyDescent="0.2">
      <c r="A287" s="275"/>
      <c r="B287" s="281"/>
      <c r="C287" s="274"/>
      <c r="D287" s="275"/>
    </row>
    <row r="288" spans="1:4" x14ac:dyDescent="0.2">
      <c r="A288" s="275"/>
      <c r="B288" s="281"/>
      <c r="C288" s="274"/>
      <c r="D288" s="275"/>
    </row>
    <row r="289" spans="1:4" x14ac:dyDescent="0.2">
      <c r="A289" s="275"/>
      <c r="B289" s="281"/>
      <c r="C289" s="274"/>
      <c r="D289" s="275"/>
    </row>
    <row r="290" spans="1:4" x14ac:dyDescent="0.2">
      <c r="A290" s="275"/>
      <c r="B290" s="281"/>
      <c r="C290" s="274"/>
      <c r="D290" s="275"/>
    </row>
    <row r="291" spans="1:4" x14ac:dyDescent="0.2">
      <c r="A291" s="272"/>
      <c r="B291" s="279"/>
      <c r="C291" s="272"/>
      <c r="D291" s="272"/>
    </row>
    <row r="292" spans="1:4" x14ac:dyDescent="0.2">
      <c r="A292" s="272"/>
      <c r="B292" s="279"/>
      <c r="C292" s="272"/>
      <c r="D292" s="272"/>
    </row>
    <row r="293" spans="1:4" x14ac:dyDescent="0.2">
      <c r="A293" s="275"/>
      <c r="B293" s="281"/>
      <c r="C293" s="275"/>
      <c r="D293" s="275"/>
    </row>
    <row r="294" spans="1:4" x14ac:dyDescent="0.2">
      <c r="A294" s="275"/>
      <c r="B294" s="281"/>
      <c r="C294" s="274"/>
      <c r="D294" s="275"/>
    </row>
    <row r="295" spans="1:4" x14ac:dyDescent="0.2">
      <c r="A295" s="275"/>
      <c r="B295" s="281"/>
      <c r="C295" s="274"/>
      <c r="D295" s="275"/>
    </row>
    <row r="296" spans="1:4" x14ac:dyDescent="0.2">
      <c r="A296" s="275"/>
      <c r="B296" s="281"/>
      <c r="C296" s="274"/>
      <c r="D296" s="275"/>
    </row>
    <row r="297" spans="1:4" x14ac:dyDescent="0.2">
      <c r="A297" s="275"/>
      <c r="B297" s="281"/>
      <c r="C297" s="274"/>
      <c r="D297" s="275"/>
    </row>
    <row r="298" spans="1:4" x14ac:dyDescent="0.2">
      <c r="A298" s="272"/>
      <c r="B298" s="279"/>
      <c r="C298" s="280"/>
      <c r="D298" s="272"/>
    </row>
    <row r="299" spans="1:4" x14ac:dyDescent="0.2">
      <c r="A299" s="275"/>
      <c r="B299" s="281"/>
      <c r="C299" s="274"/>
      <c r="D299" s="275"/>
    </row>
    <row r="300" spans="1:4" x14ac:dyDescent="0.2">
      <c r="A300" s="275"/>
      <c r="B300" s="281"/>
      <c r="C300" s="274"/>
      <c r="D300" s="275"/>
    </row>
    <row r="301" spans="1:4" x14ac:dyDescent="0.2">
      <c r="A301" s="275"/>
      <c r="B301" s="281"/>
      <c r="C301" s="274"/>
      <c r="D301" s="275"/>
    </row>
    <row r="302" spans="1:4" x14ac:dyDescent="0.2">
      <c r="A302" s="275"/>
      <c r="B302" s="281"/>
      <c r="C302" s="274"/>
      <c r="D302" s="275"/>
    </row>
    <row r="303" spans="1:4" x14ac:dyDescent="0.2">
      <c r="A303" s="275"/>
      <c r="B303" s="281"/>
      <c r="C303" s="274"/>
      <c r="D303" s="275"/>
    </row>
    <row r="304" spans="1:4" x14ac:dyDescent="0.2">
      <c r="A304" s="275"/>
      <c r="B304" s="281"/>
      <c r="C304" s="274"/>
      <c r="D304" s="275"/>
    </row>
    <row r="305" spans="1:4" x14ac:dyDescent="0.2">
      <c r="A305" s="275"/>
      <c r="B305" s="281"/>
      <c r="C305" s="274"/>
      <c r="D305" s="275"/>
    </row>
    <row r="306" spans="1:4" x14ac:dyDescent="0.2">
      <c r="A306" s="275"/>
      <c r="B306" s="281"/>
      <c r="C306" s="274"/>
      <c r="D306" s="275"/>
    </row>
    <row r="307" spans="1:4" x14ac:dyDescent="0.2">
      <c r="A307" s="272"/>
      <c r="B307" s="281"/>
      <c r="C307" s="274"/>
      <c r="D307" s="282"/>
    </row>
  </sheetData>
  <mergeCells count="11">
    <mergeCell ref="A6:E6"/>
    <mergeCell ref="A1:E1"/>
    <mergeCell ref="A2:E2"/>
    <mergeCell ref="A3:E3"/>
    <mergeCell ref="A4:E4"/>
    <mergeCell ref="A5:F5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5" fitToHeight="0" orientation="portrait" r:id="rId1"/>
  <headerFooter alignWithMargins="0"/>
  <rowBreaks count="10" manualBreakCount="10">
    <brk id="26" max="4" man="1"/>
    <brk id="55" max="4" man="1"/>
    <brk id="87" max="4" man="1"/>
    <brk id="115" max="4" man="1"/>
    <brk id="136" max="4" man="1"/>
    <brk id="162" max="4" man="1"/>
    <brk id="188" max="4" man="1"/>
    <brk id="214" max="4" man="1"/>
    <brk id="247" max="4" man="1"/>
    <brk id="2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 2 функц </vt:lpstr>
      <vt:lpstr>Прилож №3 ведомств.</vt:lpstr>
      <vt:lpstr>Прил.№4 по разд подр. </vt:lpstr>
      <vt:lpstr>Прилож.5 Источники</vt:lpstr>
      <vt:lpstr>СВОДНАЯ БР 2021_проект</vt:lpstr>
      <vt:lpstr>'Прил.№4 по разд подр. '!Область_печати</vt:lpstr>
      <vt:lpstr>'Прилож 2 функц '!Область_печати</vt:lpstr>
      <vt:lpstr>'Прилож №3 ведомств.'!Область_печати</vt:lpstr>
      <vt:lpstr>'Прилож.5 Источники'!Область_печати</vt:lpstr>
      <vt:lpstr>'СВОДНАЯ БР 2021_проект'!Область_печати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2021-03-26T09:03:18Z</dcterms:modified>
</cp:coreProperties>
</file>