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Прилож.1 ДОХОДЫ 2018 Ноябрь" sheetId="4" r:id="rId1"/>
    <sheet name="Прилож 2 функц 2018 Ноябрь" sheetId="5" r:id="rId2"/>
    <sheet name="Прилож. №3 ведомственная Ноябрь" sheetId="6" r:id="rId3"/>
    <sheet name="Прил.№4 по разд подр. Ноябрь" sheetId="7" r:id="rId4"/>
    <sheet name="Приложение 5 Ноябрь" sheetId="9" r:id="rId5"/>
  </sheets>
  <definedNames>
    <definedName name="OLE_LINK1" localSheetId="0">'Прилож.1 ДОХОДЫ 2018 Ноябрь'!$C$62</definedName>
    <definedName name="_xlnm.Print_Area" localSheetId="3">'Прил.№4 по разд подр. Ноябрь'!$A$1:$D$39</definedName>
    <definedName name="_xlnm.Print_Area" localSheetId="1">'Прилож 2 функц 2018 Ноябрь'!$A$1:$E$191</definedName>
    <definedName name="_xlnm.Print_Area" localSheetId="2">'Прилож. №3 ведомственная Ноябрь'!$A$1:$E$192</definedName>
    <definedName name="_xlnm.Print_Area" localSheetId="0">'Прилож.1 ДОХОДЫ 2018 Ноябрь'!$A$1:$H$67</definedName>
  </definedNames>
  <calcPr calcId="162913"/>
</workbook>
</file>

<file path=xl/calcChain.xml><?xml version="1.0" encoding="utf-8"?>
<calcChain xmlns="http://schemas.openxmlformats.org/spreadsheetml/2006/main">
  <c r="D35" i="7" l="1"/>
  <c r="D30" i="7"/>
  <c r="D26" i="7"/>
  <c r="D23" i="7"/>
  <c r="D24" i="7"/>
  <c r="D21" i="7"/>
  <c r="D37" i="7"/>
  <c r="E182" i="6"/>
  <c r="E191" i="6"/>
  <c r="E189" i="6"/>
  <c r="E177" i="6"/>
  <c r="E175" i="6"/>
  <c r="E170" i="6"/>
  <c r="E152" i="6"/>
  <c r="E122" i="6"/>
  <c r="E121" i="5"/>
  <c r="E113" i="6"/>
  <c r="E112" i="5"/>
  <c r="E115" i="6"/>
  <c r="E114" i="5"/>
  <c r="E104" i="5"/>
  <c r="E105" i="6"/>
  <c r="E99" i="6"/>
  <c r="E98" i="5"/>
  <c r="E96" i="6"/>
  <c r="E93" i="6"/>
  <c r="E95" i="5"/>
  <c r="E92" i="5"/>
  <c r="E79" i="6"/>
  <c r="E81" i="6"/>
  <c r="E80" i="5"/>
  <c r="E78" i="5"/>
  <c r="E151" i="5"/>
  <c r="E169" i="5"/>
  <c r="E174" i="5"/>
  <c r="E176" i="5" l="1"/>
  <c r="E188" i="5"/>
  <c r="E181" i="5" l="1"/>
  <c r="D33" i="7" l="1"/>
  <c r="E161" i="6"/>
  <c r="E164" i="6"/>
  <c r="C22" i="9" l="1"/>
  <c r="C21" i="9" s="1"/>
  <c r="C20" i="9" s="1"/>
  <c r="C23" i="9"/>
  <c r="C18" i="9"/>
  <c r="C17" i="9"/>
  <c r="C16" i="9" s="1"/>
  <c r="C24" i="9" s="1"/>
  <c r="E160" i="5" l="1"/>
  <c r="E163" i="5"/>
  <c r="D66" i="4"/>
  <c r="D65" i="4"/>
  <c r="D20" i="4" l="1"/>
  <c r="D18" i="4"/>
  <c r="E117" i="6" l="1"/>
  <c r="E187" i="6"/>
  <c r="E173" i="6"/>
  <c r="E157" i="6"/>
  <c r="E108" i="6"/>
  <c r="E102" i="6"/>
  <c r="E87" i="6"/>
  <c r="E48" i="6"/>
  <c r="E46" i="6"/>
  <c r="E26" i="6"/>
  <c r="E33" i="6"/>
  <c r="E67" i="6"/>
  <c r="E66" i="6" s="1"/>
  <c r="E64" i="6"/>
  <c r="E63" i="6" s="1"/>
  <c r="D38" i="7"/>
  <c r="D32" i="7"/>
  <c r="D15" i="7"/>
  <c r="D14" i="7"/>
  <c r="D17" i="7"/>
  <c r="E186" i="5"/>
  <c r="E172" i="5"/>
  <c r="E156" i="5"/>
  <c r="E116" i="5"/>
  <c r="E107" i="5"/>
  <c r="E101" i="5"/>
  <c r="E86" i="5"/>
  <c r="E41" i="5"/>
  <c r="E39" i="5"/>
  <c r="E58" i="5"/>
  <c r="E28" i="5"/>
  <c r="E62" i="6" l="1"/>
  <c r="E61" i="6"/>
  <c r="E66" i="5" l="1"/>
  <c r="E65" i="5" s="1"/>
  <c r="E63" i="5"/>
  <c r="E62" i="5" s="1"/>
  <c r="E61" i="5" s="1"/>
  <c r="D36" i="7" l="1"/>
  <c r="D34" i="7"/>
  <c r="D31" i="7"/>
  <c r="D29" i="7"/>
  <c r="D25" i="7"/>
  <c r="E23" i="7"/>
  <c r="F23" i="7" s="1"/>
  <c r="D22" i="7"/>
  <c r="D20" i="7"/>
  <c r="D18" i="7"/>
  <c r="E12" i="7"/>
  <c r="D12" i="7"/>
  <c r="E190" i="6"/>
  <c r="E188" i="6"/>
  <c r="E186" i="6"/>
  <c r="E185" i="6" s="1"/>
  <c r="E181" i="6"/>
  <c r="E180" i="6" s="1"/>
  <c r="E176" i="6"/>
  <c r="E174" i="6"/>
  <c r="E172" i="6"/>
  <c r="E169" i="6"/>
  <c r="E163" i="6"/>
  <c r="E162" i="6" s="1"/>
  <c r="E160" i="6"/>
  <c r="E159" i="6" s="1"/>
  <c r="E156" i="6"/>
  <c r="E151" i="6"/>
  <c r="E150" i="6" s="1"/>
  <c r="E149" i="6" s="1"/>
  <c r="E148" i="6" s="1"/>
  <c r="E147" i="6" s="1"/>
  <c r="E145" i="6"/>
  <c r="E144" i="6" s="1"/>
  <c r="E142" i="6"/>
  <c r="E141" i="6" s="1"/>
  <c r="E139" i="6"/>
  <c r="E138" i="6" s="1"/>
  <c r="E136" i="6"/>
  <c r="E135" i="6" s="1"/>
  <c r="E133" i="6"/>
  <c r="E132" i="6" s="1"/>
  <c r="E130" i="6"/>
  <c r="E129" i="6" s="1"/>
  <c r="E126" i="6"/>
  <c r="E125" i="6" s="1"/>
  <c r="E124" i="6" s="1"/>
  <c r="E123" i="6" s="1"/>
  <c r="E121" i="6"/>
  <c r="E120" i="6" s="1"/>
  <c r="E119" i="6" s="1"/>
  <c r="E116" i="6"/>
  <c r="E114" i="6"/>
  <c r="E112" i="6"/>
  <c r="E107" i="6"/>
  <c r="E106" i="6" s="1"/>
  <c r="E104" i="6"/>
  <c r="E103" i="6" s="1"/>
  <c r="E101" i="6"/>
  <c r="E98" i="6"/>
  <c r="E95" i="6"/>
  <c r="E92" i="6"/>
  <c r="E90" i="6"/>
  <c r="E89" i="6" s="1"/>
  <c r="E88" i="6" s="1"/>
  <c r="E86" i="6"/>
  <c r="E85" i="6" s="1"/>
  <c r="E80" i="6"/>
  <c r="E78" i="6"/>
  <c r="E72" i="6"/>
  <c r="E71" i="6" s="1"/>
  <c r="E70" i="6" s="1"/>
  <c r="E69" i="6" s="1"/>
  <c r="E59" i="6"/>
  <c r="E58" i="6" s="1"/>
  <c r="E57" i="6" s="1"/>
  <c r="E55" i="6"/>
  <c r="E53" i="6"/>
  <c r="E50" i="6"/>
  <c r="E49" i="6" s="1"/>
  <c r="E47" i="6"/>
  <c r="E45" i="6"/>
  <c r="E44" i="6"/>
  <c r="E43" i="6"/>
  <c r="E40" i="6"/>
  <c r="E39" i="6" s="1"/>
  <c r="E31" i="6"/>
  <c r="E30" i="6" s="1"/>
  <c r="E29" i="6" s="1"/>
  <c r="E27" i="6"/>
  <c r="E25" i="6"/>
  <c r="E24" i="6"/>
  <c r="E23" i="6"/>
  <c r="E19" i="6"/>
  <c r="E16" i="6"/>
  <c r="E15" i="6" s="1"/>
  <c r="E14" i="6" s="1"/>
  <c r="F191" i="5"/>
  <c r="E187" i="5"/>
  <c r="E185" i="5"/>
  <c r="E180" i="5"/>
  <c r="E175" i="5"/>
  <c r="E173" i="5"/>
  <c r="E171" i="5"/>
  <c r="E168" i="5"/>
  <c r="E167" i="5" s="1"/>
  <c r="E162" i="5"/>
  <c r="E161" i="5" s="1"/>
  <c r="E159" i="5"/>
  <c r="E158" i="5" s="1"/>
  <c r="E155" i="5"/>
  <c r="E154" i="5" s="1"/>
  <c r="E153" i="5" s="1"/>
  <c r="E150" i="5"/>
  <c r="E149" i="5" s="1"/>
  <c r="E148" i="5" s="1"/>
  <c r="E147" i="5" s="1"/>
  <c r="E144" i="5"/>
  <c r="E143" i="5" s="1"/>
  <c r="E141" i="5"/>
  <c r="E140" i="5" s="1"/>
  <c r="E138" i="5"/>
  <c r="E137" i="5" s="1"/>
  <c r="E135" i="5"/>
  <c r="E134" i="5" s="1"/>
  <c r="E132" i="5"/>
  <c r="E131" i="5" s="1"/>
  <c r="E129" i="5"/>
  <c r="E128" i="5" s="1"/>
  <c r="E125" i="5"/>
  <c r="E124" i="5" s="1"/>
  <c r="E123" i="5" s="1"/>
  <c r="E122" i="5" s="1"/>
  <c r="E120" i="5"/>
  <c r="E119" i="5" s="1"/>
  <c r="E115" i="5"/>
  <c r="E113" i="5"/>
  <c r="E111" i="5"/>
  <c r="E106" i="5"/>
  <c r="E105" i="5" s="1"/>
  <c r="E103" i="5"/>
  <c r="E100" i="5"/>
  <c r="E97" i="5"/>
  <c r="E94" i="5"/>
  <c r="E91" i="5"/>
  <c r="E89" i="5"/>
  <c r="E88" i="5" s="1"/>
  <c r="E87" i="5" s="1"/>
  <c r="E85" i="5"/>
  <c r="E79" i="5"/>
  <c r="E77" i="5"/>
  <c r="E71" i="5"/>
  <c r="E70" i="5" s="1"/>
  <c r="E69" i="5" s="1"/>
  <c r="E68" i="5" s="1"/>
  <c r="E56" i="5"/>
  <c r="E55" i="5" s="1"/>
  <c r="E54" i="5" s="1"/>
  <c r="E52" i="5"/>
  <c r="E51" i="5" s="1"/>
  <c r="E50" i="5" s="1"/>
  <c r="E48" i="5"/>
  <c r="E46" i="5"/>
  <c r="E43" i="5"/>
  <c r="E42" i="5" s="1"/>
  <c r="E40" i="5"/>
  <c r="F39" i="5"/>
  <c r="F38" i="5" s="1"/>
  <c r="E38" i="5"/>
  <c r="E37" i="5"/>
  <c r="E33" i="5"/>
  <c r="E32" i="5" s="1"/>
  <c r="F31" i="5"/>
  <c r="E29" i="5"/>
  <c r="E27" i="5"/>
  <c r="E26" i="5"/>
  <c r="F24" i="5"/>
  <c r="E22" i="5"/>
  <c r="E21" i="5" s="1"/>
  <c r="F19" i="5"/>
  <c r="E17" i="5"/>
  <c r="E16" i="5"/>
  <c r="E15" i="5" s="1"/>
  <c r="F14" i="5"/>
  <c r="E52" i="6" l="1"/>
  <c r="E128" i="6"/>
  <c r="E158" i="6"/>
  <c r="D39" i="7"/>
  <c r="E118" i="5"/>
  <c r="E97" i="6"/>
  <c r="E96" i="5"/>
  <c r="E94" i="6"/>
  <c r="E91" i="6"/>
  <c r="E77" i="6"/>
  <c r="E146" i="5"/>
  <c r="E111" i="6"/>
  <c r="E179" i="6"/>
  <c r="E184" i="6"/>
  <c r="E171" i="6"/>
  <c r="E168" i="6"/>
  <c r="E155" i="6"/>
  <c r="E100" i="6"/>
  <c r="E42" i="6"/>
  <c r="E22" i="6"/>
  <c r="E184" i="5"/>
  <c r="E179" i="5"/>
  <c r="E170" i="5"/>
  <c r="E166" i="5" s="1"/>
  <c r="E110" i="5"/>
  <c r="E102" i="5"/>
  <c r="E99" i="5"/>
  <c r="E93" i="5"/>
  <c r="E90" i="5"/>
  <c r="E84" i="5"/>
  <c r="E25" i="5"/>
  <c r="G39" i="5"/>
  <c r="E45" i="5"/>
  <c r="E76" i="5"/>
  <c r="F12" i="7"/>
  <c r="E118" i="6"/>
  <c r="E38" i="6"/>
  <c r="E37" i="6" s="1"/>
  <c r="E75" i="5"/>
  <c r="E127" i="5"/>
  <c r="E157" i="5"/>
  <c r="E36" i="5"/>
  <c r="E35" i="5" s="1"/>
  <c r="E31" i="5" s="1"/>
  <c r="G31" i="5" s="1"/>
  <c r="G38" i="5"/>
  <c r="E39" i="7" l="1"/>
  <c r="E117" i="5"/>
  <c r="E110" i="6"/>
  <c r="E109" i="5"/>
  <c r="E84" i="6"/>
  <c r="E83" i="5"/>
  <c r="E75" i="6"/>
  <c r="E74" i="6" s="1"/>
  <c r="E76" i="6"/>
  <c r="E74" i="5"/>
  <c r="E165" i="5"/>
  <c r="E164" i="5"/>
  <c r="E152" i="5"/>
  <c r="E183" i="6"/>
  <c r="E167" i="6"/>
  <c r="E154" i="6"/>
  <c r="E83" i="6"/>
  <c r="E18" i="6"/>
  <c r="E183" i="5"/>
  <c r="E178" i="5"/>
  <c r="E82" i="5"/>
  <c r="E24" i="5"/>
  <c r="G24" i="5" s="1"/>
  <c r="E109" i="6" l="1"/>
  <c r="E108" i="5"/>
  <c r="E73" i="5"/>
  <c r="E178" i="6"/>
  <c r="E166" i="6"/>
  <c r="E153" i="6"/>
  <c r="E82" i="6"/>
  <c r="E13" i="6"/>
  <c r="E182" i="5"/>
  <c r="E81" i="5"/>
  <c r="E20" i="5"/>
  <c r="E19" i="5" s="1"/>
  <c r="E14" i="5"/>
  <c r="E165" i="6" l="1"/>
  <c r="E12" i="6"/>
  <c r="E177" i="5"/>
  <c r="G19" i="5"/>
  <c r="G14" i="5"/>
  <c r="E36" i="6" l="1"/>
  <c r="E192" i="6" s="1"/>
  <c r="E191" i="5"/>
  <c r="D41" i="4"/>
  <c r="D42" i="4"/>
  <c r="F192" i="6" l="1"/>
  <c r="G191" i="5"/>
  <c r="H64" i="4"/>
  <c r="G64" i="4"/>
  <c r="G63" i="4" s="1"/>
  <c r="F64" i="4"/>
  <c r="E64" i="4"/>
  <c r="E63" i="4" s="1"/>
  <c r="D64" i="4"/>
  <c r="D63" i="4" s="1"/>
  <c r="H63" i="4"/>
  <c r="F63" i="4"/>
  <c r="H60" i="4"/>
  <c r="G60" i="4"/>
  <c r="G59" i="4" s="1"/>
  <c r="F60" i="4"/>
  <c r="E60" i="4"/>
  <c r="E59" i="4" s="1"/>
  <c r="D60" i="4"/>
  <c r="D59" i="4" s="1"/>
  <c r="H59" i="4"/>
  <c r="F59" i="4"/>
  <c r="F58" i="4" s="1"/>
  <c r="F57" i="4" s="1"/>
  <c r="F56" i="4" s="1"/>
  <c r="D53" i="4"/>
  <c r="D52" i="4" s="1"/>
  <c r="D50" i="4"/>
  <c r="H41" i="4"/>
  <c r="H40" i="4" s="1"/>
  <c r="H34" i="4" s="1"/>
  <c r="G41" i="4"/>
  <c r="F41" i="4"/>
  <c r="E41" i="4"/>
  <c r="D40" i="4"/>
  <c r="D34" i="4" s="1"/>
  <c r="G40" i="4"/>
  <c r="F40" i="4"/>
  <c r="F34" i="4" s="1"/>
  <c r="E40" i="4"/>
  <c r="E34" i="4" s="1"/>
  <c r="D38" i="4"/>
  <c r="D36" i="4"/>
  <c r="G34" i="4"/>
  <c r="D31" i="4"/>
  <c r="D30" i="4"/>
  <c r="D29" i="4" s="1"/>
  <c r="H27" i="4"/>
  <c r="G27" i="4"/>
  <c r="F27" i="4"/>
  <c r="E27" i="4"/>
  <c r="E26" i="4" s="1"/>
  <c r="D27" i="4"/>
  <c r="H26" i="4"/>
  <c r="G26" i="4"/>
  <c r="F26" i="4"/>
  <c r="D26" i="4"/>
  <c r="D24" i="4"/>
  <c r="H22" i="4"/>
  <c r="G22" i="4"/>
  <c r="F22" i="4"/>
  <c r="E22" i="4"/>
  <c r="E21" i="4" s="1"/>
  <c r="E12" i="4" s="1"/>
  <c r="E11" i="4" s="1"/>
  <c r="H21" i="4"/>
  <c r="G21" i="4"/>
  <c r="F21" i="4"/>
  <c r="D21" i="4"/>
  <c r="E18" i="4"/>
  <c r="H17" i="4"/>
  <c r="G17" i="4"/>
  <c r="F17" i="4"/>
  <c r="E17" i="4"/>
  <c r="D17" i="4"/>
  <c r="G15" i="4"/>
  <c r="F15" i="4"/>
  <c r="E15" i="4"/>
  <c r="H14" i="4"/>
  <c r="G14" i="4"/>
  <c r="F14" i="4"/>
  <c r="F13" i="4" s="1"/>
  <c r="F12" i="4" s="1"/>
  <c r="F11" i="4" s="1"/>
  <c r="F67" i="4" s="1"/>
  <c r="E14" i="4"/>
  <c r="D14" i="4"/>
  <c r="H13" i="4"/>
  <c r="H12" i="4" s="1"/>
  <c r="H11" i="4" s="1"/>
  <c r="G13" i="4"/>
  <c r="E13" i="4"/>
  <c r="G12" i="4"/>
  <c r="G11" i="4"/>
  <c r="G67" i="4" l="1"/>
  <c r="H58" i="4"/>
  <c r="H57" i="4" s="1"/>
  <c r="H56" i="4" s="1"/>
  <c r="H67" i="4" s="1"/>
  <c r="G58" i="4"/>
  <c r="G57" i="4" s="1"/>
  <c r="G56" i="4" s="1"/>
  <c r="D13" i="4"/>
  <c r="D12" i="4" s="1"/>
  <c r="E58" i="4"/>
  <c r="E57" i="4" s="1"/>
  <c r="E56" i="4" s="1"/>
  <c r="E67" i="4" s="1"/>
  <c r="D58" i="4"/>
  <c r="D57" i="4" s="1"/>
  <c r="D56" i="4" s="1"/>
  <c r="D49" i="4"/>
  <c r="D11" i="4" l="1"/>
  <c r="D67" i="4"/>
</calcChain>
</file>

<file path=xl/sharedStrings.xml><?xml version="1.0" encoding="utf-8"?>
<sst xmlns="http://schemas.openxmlformats.org/spreadsheetml/2006/main" count="1305" uniqueCount="350">
  <si>
    <t>Глава МО Автово__________________</t>
  </si>
  <si>
    <t>Г.Б.Трусканов</t>
  </si>
  <si>
    <t xml:space="preserve">ДОХОДЫ БЮДЖЕТА МУНИЦИПАЛЬНОГО ОБРАЗОВАНИЯ МУНИЦИПАЛЬНЫЙ ОКРУГ АВТОВО НА 2018 ГОД 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</si>
  <si>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</si>
  <si>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</si>
  <si>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</si>
  <si>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</si>
  <si>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</si>
  <si>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</si>
  <si>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</si>
  <si>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</si>
  <si>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</si>
  <si>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</si>
  <si>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</si>
  <si>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</si>
  <si>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</si>
  <si>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</si>
  <si>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</si>
  <si>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</si>
  <si>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</si>
  <si>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</si>
  <si>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</si>
  <si>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</si>
  <si>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</si>
  <si>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</si>
  <si>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</si>
  <si>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</si>
  <si>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</si>
  <si>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</si>
  <si>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</si>
  <si>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</si>
  <si>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</si>
  <si>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</si>
  <si>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</si>
  <si>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</si>
  <si>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</si>
  <si>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</si>
  <si>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</si>
  <si>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</si>
  <si>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</si>
  <si>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</si>
  <si>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</si>
  <si>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</si>
  <si>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</si>
  <si>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</si>
  <si>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</si>
  <si>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</si>
  <si>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</si>
  <si>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</si>
  <si>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</si>
  <si>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</si>
  <si>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</si>
  <si>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</si>
  <si>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</si>
  <si>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</si>
  <si>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</si>
  <si>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</si>
  <si>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</si>
  <si>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</si>
  <si>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</si>
  <si>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</si>
  <si>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</si>
  <si>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</si>
  <si>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</si>
  <si>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</si>
  <si>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</si>
  <si>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</si>
  <si>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</si>
  <si>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</si>
  <si>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</si>
  <si>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</si>
  <si>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</si>
  <si>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</si>
  <si>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</si>
  <si>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</si>
  <si>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</si>
  <si>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</si>
  <si>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</si>
  <si>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</si>
  <si>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</si>
  <si>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</si>
  <si>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</si>
  <si>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</si>
  <si>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</si>
  <si>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</si>
  <si>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</si>
  <si>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</si>
  <si>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</si>
  <si>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</si>
  <si>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</si>
  <si>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</si>
  <si>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</si>
  <si>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</si>
  <si>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</si>
  <si>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</si>
  <si>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</si>
  <si>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</si>
  <si>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</si>
  <si>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</si>
  <si>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</si>
  <si>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</si>
  <si>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</si>
  <si>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</si>
  <si>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</si>
  <si>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</si>
  <si>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</si>
  <si>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</si>
  <si>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</si>
  <si>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</si>
  <si>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</si>
  <si>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</si>
  <si>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</si>
  <si>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</si>
  <si>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</si>
  <si>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</si>
  <si>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</si>
  <si>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</si>
  <si>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</si>
  <si>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2 02 30027 03 0100 151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</si>
  <si>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</si>
  <si>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</si>
  <si>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</si>
  <si>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</si>
  <si>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</si>
  <si>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</si>
  <si>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</si>
  <si>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</si>
  <si>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</si>
  <si>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образования муниципальный округ Автово по разделам, подразделам, целевым статьям, группам и подгруппам видов расходов на 2018 год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</si>
  <si>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</si>
  <si>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</si>
  <si>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</si>
  <si>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</si>
  <si>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 xml:space="preserve">Код вида расходов (группа, подгруппа)
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</si>
  <si>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</si>
  <si>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</si>
  <si>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</si>
  <si>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</si>
  <si>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</si>
  <si>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</si>
  <si>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</si>
  <si>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</si>
  <si>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</si>
  <si>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</si>
  <si>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</si>
  <si>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</si>
  <si>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</si>
  <si>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</si>
  <si>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</si>
  <si>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</si>
  <si>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</si>
  <si>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</si>
  <si>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</si>
  <si>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</si>
  <si>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</si>
  <si>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</si>
  <si>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</si>
  <si>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</si>
  <si>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</si>
  <si>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</si>
  <si>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</si>
  <si>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</si>
  <si>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</si>
  <si>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</si>
  <si>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</si>
  <si>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</si>
  <si>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</si>
  <si>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</si>
  <si>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</si>
  <si>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</si>
  <si>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</si>
  <si>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</si>
  <si>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</si>
  <si>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</si>
  <si>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</si>
  <si>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</si>
  <si>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</si>
  <si>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</si>
  <si>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</si>
  <si>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</si>
  <si>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</si>
  <si>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</si>
  <si>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</si>
  <si>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</si>
  <si>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</si>
  <si>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</si>
  <si>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</si>
  <si>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</si>
  <si>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</si>
  <si>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</si>
  <si>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</si>
  <si>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</si>
  <si>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</si>
  <si>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</si>
  <si>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</si>
  <si>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</si>
  <si>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</si>
  <si>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</si>
  <si>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</si>
  <si>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Организация дополнительных парковочных мест на дворовых территориях</t>
  </si>
  <si>
    <t>60001 02132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</si>
  <si>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</si>
  <si>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</si>
  <si>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</si>
  <si>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</si>
  <si>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</si>
  <si>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</si>
  <si>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</si>
  <si>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</si>
  <si>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</si>
  <si>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</si>
  <si>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</si>
  <si>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</si>
  <si>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Другие вопросы в области жилищно-коммунального хозяйства</t>
  </si>
  <si>
    <t>0505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</si>
  <si>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</si>
  <si>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</si>
  <si>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</si>
  <si>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</si>
  <si>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</si>
  <si>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</si>
  <si>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</si>
  <si>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</si>
  <si>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Молодежная политика</t>
  </si>
  <si>
    <t>Выполнение функций муниципальным казенным учреждением "Физкультурно-спортивный клуб "Автово"</t>
  </si>
  <si>
    <t>0707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</si>
  <si>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</si>
  <si>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</si>
  <si>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</si>
  <si>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</si>
  <si>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</si>
  <si>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</si>
  <si>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</si>
  <si>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</si>
  <si>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</si>
  <si>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</si>
  <si>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</si>
  <si>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</si>
  <si>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</si>
  <si>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</si>
  <si>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</si>
  <si>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</si>
  <si>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</si>
  <si>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</si>
  <si>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</si>
  <si>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</si>
  <si>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</si>
  <si>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</si>
  <si>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</si>
  <si>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</si>
  <si>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</si>
  <si>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</si>
  <si>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</si>
  <si>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</si>
  <si>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</si>
  <si>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</si>
  <si>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</si>
  <si>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</si>
  <si>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</si>
  <si>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</si>
  <si>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</si>
  <si>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</si>
  <si>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</si>
  <si>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</si>
  <si>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</si>
  <si>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</si>
  <si>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</si>
  <si>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</si>
  <si>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</si>
  <si>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</si>
  <si>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</si>
  <si>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</si>
  <si>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</si>
  <si>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</si>
  <si>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</si>
  <si>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</si>
  <si>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</si>
  <si>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</si>
  <si>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</si>
  <si>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</si>
  <si>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</si>
  <si>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</si>
  <si>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</si>
  <si>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Ведомственная структура расходов бюджета муниципального образования муниципальный округ Автово на 2018 год</t>
  </si>
  <si>
    <t>Код группы,подгруппы вида расходов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</si>
  <si>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</si>
  <si>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</si>
  <si>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</si>
  <si>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</si>
  <si>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</si>
  <si>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</si>
  <si>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</si>
  <si>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</si>
  <si>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</si>
  <si>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</si>
  <si>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</si>
  <si>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</si>
  <si>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</si>
  <si>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0700</t>
  </si>
  <si>
    <t xml:space="preserve">Молодежная политика 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</si>
  <si>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</si>
  <si>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</si>
  <si>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</si>
  <si>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</si>
  <si>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</si>
  <si>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</si>
  <si>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</si>
  <si>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</si>
  <si>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</si>
  <si>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2018 год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</si>
  <si>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</si>
  <si>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</si>
  <si>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</si>
  <si>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</si>
  <si>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</si>
  <si>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</si>
  <si>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</si>
  <si>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</si>
  <si>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Уплата добровольного целевого взноса членов Совета                                муниципальных образований Санкт-Петербурга на организацию празднования 20-летия местного самоуправления в Санкт-Петербурге</t>
  </si>
  <si>
    <t>09208 00442</t>
  </si>
  <si>
    <t xml:space="preserve">Глава МО Автово_________________________ Г. Б. Трусканов </t>
  </si>
  <si>
    <t>Источники финансирования дефицита бюджета муниципального образования муниципальный округ Автово на 2018 год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</si>
  <si>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</si>
  <si>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</si>
  <si>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</si>
  <si>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</si>
  <si>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</si>
  <si>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 прочих остатков средств бюджетов</t>
  </si>
  <si>
    <t xml:space="preserve">Увеличение 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</si>
  <si>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</si>
  <si>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</si>
  <si>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</si>
  <si>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</si>
  <si>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</si>
  <si>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дефицита бюджета</t>
  </si>
  <si>
    <t>00001050000000000000</t>
  </si>
  <si>
    <t>00001050000000000500</t>
  </si>
  <si>
    <t>00001050200000000500</t>
  </si>
  <si>
    <t>00001050201000000510</t>
  </si>
  <si>
    <t>92801050201030000510</t>
  </si>
  <si>
    <t>00001050000000000600</t>
  </si>
  <si>
    <t>00001050200000000600</t>
  </si>
  <si>
    <t>00001050201000000610</t>
  </si>
  <si>
    <t>92801050201030000610</t>
  </si>
  <si>
    <t>00001000000000000000</t>
  </si>
  <si>
    <t xml:space="preserve">Приложение 1
к решению муниципального совета МО Автово
от 14 декабря 2017 года № 34
«О бюджете муниципального образования муниципальный округ Автово на 2018 год»
(в редакции изменений, внесенных решениями муниципального совета МО Автово от 22 марта 2018 года № 3, от 12 апреля 2018 года №7, от 10 мая 2018 года № 10, от 29 ноября 2018 года № ___)
</t>
  </si>
  <si>
    <t>Приложение 2
к решению муниципального совета МО Автово
от 14 декабря 2017 года № 34
«О бюджете муниципального образования муниципальный округ Автово на 2018 год»
(в редакции изменений, внесенных решениями муниципального совета МО Автово от 22 марта 2018 года № 3, от 12 апреля 2018 года №7, от 10 мая 2018 года № 10, от 29 ноября 2018 года № ___)</t>
  </si>
  <si>
    <t>Приложение  3
к решению муниципального совета МО Автово
от 14 декабря 2017 года № 34
«О бюджете муниципального образования муниципальный округ Автово на 2018 год»
(в редакции изменений, внесенных решениями муниципального совета МО Автово от 22 марта 2018 года № 3, от 12 апреля 2018 года №7, от 10 мая 2018 года № 10, от 29 ноября 2018 года № ___)</t>
  </si>
  <si>
    <t>Приложение 4
к решению муниципального совета МО Автово
от 14 декабря 2017 года № 34
«О бюджете муниципального образования муниципальный округ Автово на 2018 год»
(в редакции изменений, внесенных решениями муниципального совета МО Автово от 22 марта 2018 года № 3, от 12 апреля 2018 года №7, от 10 мая 2018 года № 10, от 29 ноября 2018 года № ___)</t>
  </si>
  <si>
    <t>Приложение 5
к решению муниципального совета МО Автово
от 14 декабря 2017 года № 34
«О бюджете муниципального образования муниципальный округ Автово на 2018 год»
(в редакции изменений, внесенных решениями муниципального совета МО Автово от 22 марта 2018 года № 3, от 12 апреля 2018 года №7, от 10 мая 2018 года № 10, от 29 ноября 2018 года №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</si>
</sst>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16">
    <xf numFmtId="0" fontId="0" fillId="0" borderId="0" xfId="0"/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10" fillId="0" borderId="8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7" xfId="1" applyNumberFormat="1" applyFont="1" applyFill="1" applyBorder="1" applyAlignment="1">
      <alignment horizontal="right" vertical="center" wrapText="1"/>
    </xf>
    <xf numFmtId="164" fontId="7" fillId="3" borderId="8" xfId="1" applyNumberFormat="1" applyFont="1" applyFill="1" applyBorder="1" applyAlignment="1">
      <alignment horizont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15" fillId="0" borderId="0" xfId="1" applyNumberFormat="1" applyFont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15" fillId="0" borderId="0" xfId="1" applyNumberFormat="1" applyFont="1" applyBorder="1" applyAlignment="1">
      <alignment horizontal="center"/>
    </xf>
    <xf numFmtId="0" fontId="5" fillId="6" borderId="10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16" fillId="0" borderId="2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 applyAlignment="1"/>
    <xf numFmtId="164" fontId="2" fillId="0" borderId="0" xfId="1" applyNumberFormat="1" applyAlignment="1"/>
    <xf numFmtId="164" fontId="11" fillId="0" borderId="2" xfId="1" applyNumberFormat="1" applyFont="1" applyFill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6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3" fillId="0" borderId="0" xfId="1" applyFont="1" applyAlignment="1">
      <alignment horizontal="right"/>
    </xf>
    <xf numFmtId="0" fontId="6" fillId="0" borderId="0" xfId="3"/>
    <xf numFmtId="0" fontId="6" fillId="0" borderId="0" xfId="3" applyFont="1"/>
    <xf numFmtId="0" fontId="7" fillId="0" borderId="2" xfId="3" applyFont="1" applyBorder="1" applyAlignment="1">
      <alignment horizontal="left" vertical="center"/>
    </xf>
    <xf numFmtId="49" fontId="7" fillId="0" borderId="7" xfId="21" applyNumberFormat="1" applyFont="1" applyBorder="1" applyAlignment="1">
      <alignment horizontal="center"/>
    </xf>
    <xf numFmtId="49" fontId="7" fillId="0" borderId="12" xfId="3" applyNumberFormat="1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64" fontId="7" fillId="0" borderId="7" xfId="3" applyNumberFormat="1" applyFont="1" applyBorder="1" applyAlignment="1"/>
    <xf numFmtId="164" fontId="6" fillId="0" borderId="0" xfId="3" applyNumberFormat="1"/>
    <xf numFmtId="0" fontId="7" fillId="0" borderId="7" xfId="3" applyFont="1" applyBorder="1" applyAlignment="1">
      <alignment horizontal="left" vertical="center" wrapText="1"/>
    </xf>
    <xf numFmtId="49" fontId="7" fillId="0" borderId="8" xfId="21" applyNumberFormat="1" applyFont="1" applyBorder="1" applyAlignment="1">
      <alignment horizontal="center"/>
    </xf>
    <xf numFmtId="49" fontId="7" fillId="0" borderId="7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0" fontId="3" fillId="0" borderId="7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13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7" fillId="0" borderId="13" xfId="4" applyFont="1" applyBorder="1" applyAlignment="1">
      <alignment horizontal="left" vertical="center" wrapText="1"/>
    </xf>
    <xf numFmtId="49" fontId="7" fillId="0" borderId="6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6" xfId="3" applyNumberFormat="1" applyFont="1" applyBorder="1" applyAlignment="1">
      <alignment horizontal="center"/>
    </xf>
    <xf numFmtId="49" fontId="3" fillId="0" borderId="7" xfId="3" applyNumberFormat="1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49" fontId="7" fillId="0" borderId="13" xfId="3" applyNumberFormat="1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164" fontId="7" fillId="2" borderId="2" xfId="3" applyNumberFormat="1" applyFont="1" applyFill="1" applyBorder="1" applyAlignment="1"/>
    <xf numFmtId="49" fontId="7" fillId="0" borderId="2" xfId="3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vertical="center" wrapText="1"/>
    </xf>
    <xf numFmtId="164" fontId="7" fillId="0" borderId="2" xfId="3" applyNumberFormat="1" applyFont="1" applyBorder="1"/>
    <xf numFmtId="164" fontId="3" fillId="0" borderId="13" xfId="3" applyNumberFormat="1" applyFont="1" applyBorder="1" applyAlignment="1"/>
    <xf numFmtId="0" fontId="7" fillId="0" borderId="7" xfId="4" applyFont="1" applyFill="1" applyBorder="1" applyAlignment="1">
      <alignment horizontal="left" vertical="center" wrapText="1"/>
    </xf>
    <xf numFmtId="49" fontId="7" fillId="2" borderId="7" xfId="3" applyNumberFormat="1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49" fontId="3" fillId="0" borderId="7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left" vertical="center" wrapText="1"/>
    </xf>
    <xf numFmtId="0" fontId="7" fillId="2" borderId="7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3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0" fontId="7" fillId="0" borderId="7" xfId="4" applyFont="1" applyBorder="1" applyAlignment="1">
      <alignment horizontal="left" vertical="center" wrapText="1"/>
    </xf>
    <xf numFmtId="49" fontId="7" fillId="0" borderId="14" xfId="3" applyNumberFormat="1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164" fontId="3" fillId="0" borderId="7" xfId="3" applyNumberFormat="1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right"/>
    </xf>
    <xf numFmtId="0" fontId="7" fillId="0" borderId="15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9" fontId="7" fillId="0" borderId="2" xfId="4" applyNumberFormat="1" applyFont="1" applyFill="1" applyBorder="1" applyAlignment="1">
      <alignment horizontal="center"/>
    </xf>
    <xf numFmtId="4" fontId="3" fillId="0" borderId="7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7" xfId="4" applyNumberFormat="1" applyFont="1" applyBorder="1" applyAlignment="1"/>
    <xf numFmtId="0" fontId="3" fillId="0" borderId="16" xfId="4" applyFont="1" applyBorder="1" applyAlignment="1">
      <alignment horizontal="left" vertical="center"/>
    </xf>
    <xf numFmtId="164" fontId="3" fillId="0" borderId="2" xfId="4" applyNumberFormat="1" applyFont="1" applyBorder="1" applyAlignment="1"/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/>
    </xf>
    <xf numFmtId="164" fontId="7" fillId="0" borderId="2" xfId="3" applyNumberFormat="1" applyFont="1" applyFill="1" applyBorder="1"/>
    <xf numFmtId="0" fontId="7" fillId="0" borderId="15" xfId="3" applyFont="1" applyBorder="1" applyAlignment="1">
      <alignment horizontal="left" vertical="center" wrapText="1"/>
    </xf>
    <xf numFmtId="164" fontId="3" fillId="0" borderId="2" xfId="3" applyNumberFormat="1" applyFont="1" applyFill="1" applyBorder="1"/>
    <xf numFmtId="0" fontId="7" fillId="0" borderId="13" xfId="3" applyFont="1" applyFill="1" applyBorder="1" applyAlignment="1">
      <alignment horizontal="left" vertical="center" wrapText="1"/>
    </xf>
    <xf numFmtId="49" fontId="7" fillId="0" borderId="2" xfId="21" applyNumberFormat="1" applyFont="1" applyBorder="1" applyAlignment="1">
      <alignment horizontal="center"/>
    </xf>
    <xf numFmtId="49" fontId="7" fillId="0" borderId="6" xfId="21" applyNumberFormat="1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164" fontId="7" fillId="0" borderId="7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7" xfId="3" applyNumberFormat="1" applyFont="1" applyBorder="1"/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4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 applyAlignment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5" xfId="3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7" xfId="4" applyFont="1" applyBorder="1" applyAlignment="1">
      <alignment horizontal="left" wrapText="1"/>
    </xf>
    <xf numFmtId="0" fontId="3" fillId="0" borderId="7" xfId="3" applyFont="1" applyBorder="1" applyAlignment="1">
      <alignment horizontal="left" vertical="center" wrapText="1"/>
    </xf>
    <xf numFmtId="0" fontId="3" fillId="0" borderId="16" xfId="3" applyFont="1" applyBorder="1" applyAlignment="1">
      <alignment horizontal="left" vertical="center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164" fontId="7" fillId="0" borderId="2" xfId="4" applyNumberFormat="1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11" xfId="3" applyFont="1" applyBorder="1"/>
    <xf numFmtId="1" fontId="3" fillId="0" borderId="11" xfId="3" applyNumberFormat="1" applyFont="1" applyFill="1" applyBorder="1" applyAlignment="1">
      <alignment horizontal="center"/>
    </xf>
    <xf numFmtId="0" fontId="3" fillId="0" borderId="11" xfId="3" applyFont="1" applyBorder="1" applyAlignment="1">
      <alignment horizontal="center"/>
    </xf>
    <xf numFmtId="164" fontId="6" fillId="0" borderId="0" xfId="3" applyNumberFormat="1" applyFont="1"/>
    <xf numFmtId="0" fontId="9" fillId="0" borderId="0" xfId="3" applyFont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21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2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2" fontId="9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24" fillId="0" borderId="0" xfId="4" applyFont="1"/>
    <xf numFmtId="0" fontId="6" fillId="0" borderId="0" xfId="4"/>
    <xf numFmtId="0" fontId="25" fillId="0" borderId="0" xfId="4" applyFont="1"/>
    <xf numFmtId="0" fontId="3" fillId="0" borderId="0" xfId="4" applyFont="1"/>
    <xf numFmtId="167" fontId="7" fillId="0" borderId="14" xfId="19" applyNumberFormat="1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0" fontId="7" fillId="0" borderId="7" xfId="4" applyFont="1" applyBorder="1" applyAlignment="1"/>
    <xf numFmtId="164" fontId="7" fillId="0" borderId="7" xfId="4" applyNumberFormat="1" applyFont="1" applyBorder="1" applyAlignment="1"/>
    <xf numFmtId="164" fontId="6" fillId="0" borderId="0" xfId="4" applyNumberFormat="1"/>
    <xf numFmtId="0" fontId="7" fillId="0" borderId="6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2" xfId="4" applyNumberFormat="1" applyFont="1" applyBorder="1" applyAlignment="1">
      <alignment horizontal="center"/>
    </xf>
    <xf numFmtId="49" fontId="7" fillId="0" borderId="8" xfId="19" applyNumberFormat="1" applyFont="1" applyBorder="1" applyAlignment="1">
      <alignment horizontal="center"/>
    </xf>
    <xf numFmtId="49" fontId="7" fillId="0" borderId="7" xfId="4" applyNumberFormat="1" applyFont="1" applyBorder="1" applyAlignment="1">
      <alignment horizontal="center"/>
    </xf>
    <xf numFmtId="0" fontId="7" fillId="0" borderId="2" xfId="4" applyFont="1" applyBorder="1" applyAlignment="1"/>
    <xf numFmtId="0" fontId="7" fillId="0" borderId="7" xfId="4" applyFont="1" applyBorder="1" applyAlignment="1">
      <alignment horizontal="left" vertical="center"/>
    </xf>
    <xf numFmtId="49" fontId="7" fillId="0" borderId="7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7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6" xfId="4" applyNumberFormat="1" applyFont="1" applyBorder="1" applyAlignment="1">
      <alignment horizontal="center"/>
    </xf>
    <xf numFmtId="49" fontId="3" fillId="0" borderId="7" xfId="4" applyNumberFormat="1" applyFont="1" applyBorder="1" applyAlignment="1">
      <alignment horizontal="center"/>
    </xf>
    <xf numFmtId="0" fontId="3" fillId="0" borderId="2" xfId="4" applyFont="1" applyBorder="1" applyAlignment="1"/>
    <xf numFmtId="49" fontId="3" fillId="0" borderId="1" xfId="4" applyNumberFormat="1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0" fontId="3" fillId="0" borderId="2" xfId="4" applyFont="1" applyFill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/>
    </xf>
    <xf numFmtId="49" fontId="7" fillId="0" borderId="6" xfId="4" applyNumberFormat="1" applyFont="1" applyFill="1" applyBorder="1" applyAlignment="1">
      <alignment horizontal="center"/>
    </xf>
    <xf numFmtId="0" fontId="7" fillId="0" borderId="6" xfId="4" applyFont="1" applyBorder="1" applyAlignment="1">
      <alignment horizontal="center"/>
    </xf>
    <xf numFmtId="164" fontId="7" fillId="2" borderId="7" xfId="4" applyNumberFormat="1" applyFont="1" applyFill="1" applyBorder="1" applyAlignment="1"/>
    <xf numFmtId="0" fontId="3" fillId="0" borderId="6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 applyAlignment="1"/>
    <xf numFmtId="0" fontId="7" fillId="0" borderId="2" xfId="4" applyFont="1" applyFill="1" applyBorder="1" applyAlignment="1"/>
    <xf numFmtId="0" fontId="7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left" vertical="center" wrapText="1"/>
    </xf>
    <xf numFmtId="49" fontId="3" fillId="0" borderId="7" xfId="4" applyNumberFormat="1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4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164" fontId="3" fillId="0" borderId="2" xfId="4" applyNumberFormat="1" applyFont="1" applyFill="1" applyBorder="1" applyAlignment="1">
      <alignment horizontal="right"/>
    </xf>
    <xf numFmtId="0" fontId="7" fillId="2" borderId="2" xfId="4" applyFont="1" applyFill="1" applyBorder="1"/>
    <xf numFmtId="0" fontId="7" fillId="0" borderId="2" xfId="4" applyFont="1" applyFill="1" applyBorder="1" applyAlignment="1">
      <alignment horizontal="left" vertical="center"/>
    </xf>
    <xf numFmtId="164" fontId="7" fillId="0" borderId="7" xfId="4" applyNumberFormat="1" applyFont="1" applyFill="1" applyBorder="1" applyAlignment="1"/>
    <xf numFmtId="164" fontId="3" fillId="0" borderId="7" xfId="4" applyNumberFormat="1" applyFont="1" applyFill="1" applyBorder="1" applyAlignment="1"/>
    <xf numFmtId="164" fontId="7" fillId="2" borderId="2" xfId="3" applyNumberFormat="1" applyFont="1" applyFill="1" applyBorder="1"/>
    <xf numFmtId="164" fontId="3" fillId="2" borderId="2" xfId="3" applyNumberFormat="1" applyFont="1" applyFill="1" applyBorder="1"/>
    <xf numFmtId="164" fontId="3" fillId="9" borderId="2" xfId="3" applyNumberFormat="1" applyFont="1" applyFill="1" applyBorder="1"/>
    <xf numFmtId="164" fontId="3" fillId="0" borderId="2" xfId="4" applyNumberFormat="1" applyFont="1" applyFill="1" applyBorder="1" applyAlignment="1"/>
    <xf numFmtId="164" fontId="7" fillId="0" borderId="2" xfId="4" applyNumberFormat="1" applyFont="1" applyFill="1" applyBorder="1" applyAlignment="1"/>
    <xf numFmtId="0" fontId="7" fillId="0" borderId="2" xfId="4" applyFont="1" applyBorder="1" applyAlignment="1">
      <alignment horizontal="left" wrapText="1"/>
    </xf>
    <xf numFmtId="0" fontId="7" fillId="0" borderId="1" xfId="4" applyFont="1" applyBorder="1" applyAlignment="1">
      <alignment wrapText="1"/>
    </xf>
    <xf numFmtId="49" fontId="7" fillId="0" borderId="1" xfId="19" applyNumberFormat="1" applyFont="1" applyBorder="1" applyAlignment="1">
      <alignment horizontal="center"/>
    </xf>
    <xf numFmtId="49" fontId="3" fillId="0" borderId="14" xfId="4" applyNumberFormat="1" applyFont="1" applyBorder="1" applyAlignment="1">
      <alignment horizontal="center"/>
    </xf>
    <xf numFmtId="164" fontId="3" fillId="2" borderId="7" xfId="4" applyNumberFormat="1" applyFont="1" applyFill="1" applyBorder="1" applyAlignment="1"/>
    <xf numFmtId="164" fontId="7" fillId="2" borderId="2" xfId="4" applyNumberFormat="1" applyFont="1" applyFill="1" applyBorder="1" applyAlignment="1"/>
    <xf numFmtId="164" fontId="3" fillId="2" borderId="2" xfId="4" applyNumberFormat="1" applyFont="1" applyFill="1" applyBorder="1" applyAlignment="1"/>
    <xf numFmtId="0" fontId="7" fillId="0" borderId="15" xfId="3" applyFont="1" applyBorder="1" applyAlignment="1">
      <alignment vertical="center" wrapText="1"/>
    </xf>
    <xf numFmtId="0" fontId="3" fillId="0" borderId="7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7" xfId="4" applyFont="1" applyBorder="1" applyAlignment="1">
      <alignment horizontal="left"/>
    </xf>
    <xf numFmtId="0" fontId="7" fillId="0" borderId="15" xfId="4" applyFont="1" applyFill="1" applyBorder="1" applyAlignment="1">
      <alignment horizontal="left" vertical="center"/>
    </xf>
    <xf numFmtId="49" fontId="7" fillId="0" borderId="2" xfId="4" applyNumberFormat="1" applyFont="1" applyBorder="1"/>
    <xf numFmtId="0" fontId="7" fillId="0" borderId="15" xfId="4" applyFont="1" applyBorder="1" applyAlignment="1">
      <alignment horizontal="left" vertical="center"/>
    </xf>
    <xf numFmtId="0" fontId="7" fillId="7" borderId="2" xfId="4" applyFont="1" applyFill="1" applyBorder="1" applyAlignment="1"/>
    <xf numFmtId="0" fontId="9" fillId="0" borderId="11" xfId="4" applyFont="1" applyBorder="1"/>
    <xf numFmtId="49" fontId="9" fillId="0" borderId="11" xfId="4" applyNumberFormat="1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4" fontId="9" fillId="0" borderId="11" xfId="4" applyNumberFormat="1" applyFont="1" applyBorder="1"/>
    <xf numFmtId="0" fontId="22" fillId="0" borderId="0" xfId="4" applyFont="1" applyFill="1" applyBorder="1"/>
    <xf numFmtId="49" fontId="22" fillId="0" borderId="0" xfId="4" applyNumberFormat="1" applyFont="1" applyFill="1" applyBorder="1" applyAlignment="1">
      <alignment horizontal="center"/>
    </xf>
    <xf numFmtId="49" fontId="22" fillId="0" borderId="0" xfId="4" applyNumberFormat="1" applyFont="1" applyBorder="1"/>
    <xf numFmtId="0" fontId="22" fillId="0" borderId="0" xfId="4" applyFont="1" applyBorder="1"/>
    <xf numFmtId="0" fontId="9" fillId="0" borderId="0" xfId="4" applyFont="1" applyBorder="1"/>
    <xf numFmtId="0" fontId="9" fillId="0" borderId="0" xfId="4" applyFont="1" applyFill="1" applyBorder="1" applyAlignment="1">
      <alignment horizontal="center"/>
    </xf>
    <xf numFmtId="0" fontId="9" fillId="6" borderId="0" xfId="4" applyFont="1" applyFill="1" applyBorder="1"/>
    <xf numFmtId="1" fontId="22" fillId="0" borderId="0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/>
    <xf numFmtId="165" fontId="22" fillId="0" borderId="0" xfId="4" applyNumberFormat="1" applyFont="1" applyBorder="1"/>
    <xf numFmtId="0" fontId="6" fillId="0" borderId="0" xfId="4" applyBorder="1"/>
    <xf numFmtId="0" fontId="3" fillId="0" borderId="0" xfId="3" applyFont="1"/>
    <xf numFmtId="0" fontId="7" fillId="0" borderId="0" xfId="3" applyFont="1" applyBorder="1"/>
    <xf numFmtId="49" fontId="3" fillId="0" borderId="7" xfId="21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8" xfId="21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0" fontId="3" fillId="0" borderId="2" xfId="3" applyFont="1" applyFill="1" applyBorder="1" applyAlignment="1">
      <alignment horizontal="left" vertical="center"/>
    </xf>
    <xf numFmtId="49" fontId="3" fillId="0" borderId="2" xfId="21" applyNumberFormat="1" applyFont="1" applyBorder="1" applyAlignment="1">
      <alignment horizontal="center"/>
    </xf>
    <xf numFmtId="0" fontId="3" fillId="0" borderId="15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11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6" xfId="4" applyFont="1" applyBorder="1" applyAlignment="1"/>
    <xf numFmtId="0" fontId="26" fillId="0" borderId="0" xfId="0" applyFont="1" applyAlignment="1">
      <alignment wrapText="1"/>
    </xf>
    <xf numFmtId="0" fontId="7" fillId="0" borderId="6" xfId="4" applyFont="1" applyBorder="1" applyAlignment="1"/>
    <xf numFmtId="0" fontId="26" fillId="0" borderId="2" xfId="0" applyFont="1" applyBorder="1"/>
    <xf numFmtId="164" fontId="7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7" fillId="2" borderId="2" xfId="4" applyFont="1" applyFill="1" applyBorder="1" applyAlignment="1">
      <alignment horizontal="left" vertical="center" wrapText="1"/>
    </xf>
    <xf numFmtId="49" fontId="7" fillId="0" borderId="7" xfId="4" applyNumberFormat="1" applyFont="1" applyFill="1" applyBorder="1" applyAlignment="1">
      <alignment horizontal="center"/>
    </xf>
    <xf numFmtId="49" fontId="7" fillId="0" borderId="6" xfId="19" applyNumberFormat="1" applyFont="1" applyBorder="1" applyAlignment="1">
      <alignment horizontal="center"/>
    </xf>
    <xf numFmtId="0" fontId="7" fillId="0" borderId="7" xfId="4" applyFont="1" applyBorder="1"/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justify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1" applyFont="1" applyBorder="1" applyAlignment="1">
      <alignment horizontal="center"/>
    </xf>
    <xf numFmtId="0" fontId="4" fillId="2" borderId="1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0" fontId="3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9" fillId="0" borderId="0" xfId="3" applyFont="1" applyFill="1" applyBorder="1"/>
    <xf numFmtId="0" fontId="9" fillId="0" borderId="12" xfId="3" applyFont="1" applyBorder="1"/>
    <xf numFmtId="0" fontId="8" fillId="0" borderId="1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3" fillId="0" borderId="0" xfId="4" applyFont="1" applyFill="1" applyAlignment="1">
      <alignment horizontal="right" wrapText="1"/>
    </xf>
    <xf numFmtId="0" fontId="3" fillId="0" borderId="0" xfId="4" applyFont="1" applyFill="1" applyAlignment="1">
      <alignment horizontal="right"/>
    </xf>
    <xf numFmtId="0" fontId="8" fillId="0" borderId="13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wrapText="1"/>
    </xf>
    <xf numFmtId="0" fontId="3" fillId="2" borderId="0" xfId="4" applyFont="1" applyFill="1" applyAlignment="1">
      <alignment horizontal="center" wrapText="1"/>
    </xf>
    <xf numFmtId="0" fontId="3" fillId="0" borderId="12" xfId="4" applyFont="1" applyBorder="1"/>
    <xf numFmtId="0" fontId="3" fillId="0" borderId="0" xfId="4" applyFont="1" applyBorder="1"/>
    <xf numFmtId="0" fontId="7" fillId="0" borderId="13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 wrapText="1"/>
    </xf>
    <xf numFmtId="0" fontId="25" fillId="0" borderId="7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wrapText="1"/>
    </xf>
    <xf numFmtId="0" fontId="3" fillId="0" borderId="12" xfId="3" applyFont="1" applyBorder="1"/>
    <xf numFmtId="0" fontId="3" fillId="0" borderId="13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7" fillId="0" borderId="0" xfId="0" applyFont="1" applyAlignment="1">
      <alignment horizontal="justify" vertical="center"/>
    </xf>
  </cellXfs>
  <cellStyles count="22">
    <cellStyle name="Обычный" xfId="0" builtinId="0"/>
    <cellStyle name="Обычный 2" xfId="1"/>
    <cellStyle name="Обычный 3" xfId="5"/>
    <cellStyle name="Обычный 3 2" xfId="6"/>
    <cellStyle name="Обычный 3 3" xfId="7"/>
    <cellStyle name="Обычный 3 4" xfId="8"/>
    <cellStyle name="Обычный 3 5" xfId="9"/>
    <cellStyle name="Обычный 3 6" xfId="10"/>
    <cellStyle name="Обычный 3 6 2" xfId="11"/>
    <cellStyle name="Обычный 3 6 2 2" xfId="2"/>
    <cellStyle name="Обычный 3 7" xfId="12"/>
    <cellStyle name="Обычный 4" xfId="13"/>
    <cellStyle name="Обычный 5" xfId="14"/>
    <cellStyle name="Обычный 6" xfId="15"/>
    <cellStyle name="Обычный 7" xfId="16"/>
    <cellStyle name="Обычный 8" xfId="4"/>
    <cellStyle name="Обычный 9" xfId="17"/>
    <cellStyle name="Обычный 9 2" xfId="3"/>
    <cellStyle name="Процентный 2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3"/>
  <sheetViews>
    <sheetView zoomScale="80" zoomScaleNormal="80" zoomScaleSheetLayoutView="80" zoomScalePageLayoutView="80" workbookViewId="0">
      <selection activeCell="B7" sqref="B7:C7"/>
    </sheetView>
  </sheetViews>
  <sheetFormatPr defaultRowHeight="12.75" x14ac:dyDescent="0.2"/>
  <cols>
    <col min="1" max="1" width="13" style="4" customWidth="1"/>
    <col min="2" max="2" width="35.42578125" style="4" customWidth="1"/>
    <col min="3" max="3" width="86.7109375" style="4" customWidth="1"/>
    <col min="4" max="4" width="20" style="4" customWidth="1"/>
    <col min="5" max="5" width="16" style="4" hidden="1" customWidth="1"/>
    <col min="6" max="6" width="14" style="4" hidden="1" customWidth="1"/>
    <col min="7" max="7" width="14.140625" style="4" hidden="1" customWidth="1"/>
    <col min="8" max="8" width="17.140625" style="4" hidden="1" customWidth="1"/>
    <col min="9" max="9" width="15.140625" style="4" customWidth="1"/>
    <col min="10" max="10" width="9.140625" style="4"/>
    <col min="11" max="11" width="12.42578125" style="4" customWidth="1"/>
    <col min="12" max="16384" width="9.140625" style="4"/>
  </cols>
  <sheetData>
    <row r="1" spans="1:11" ht="20.25" x14ac:dyDescent="0.3">
      <c r="A1" s="369" t="s">
        <v>345</v>
      </c>
      <c r="B1" s="370"/>
      <c r="C1" s="370"/>
      <c r="D1" s="370"/>
      <c r="E1" s="370"/>
      <c r="F1" s="1"/>
      <c r="G1" s="2"/>
      <c r="H1" s="3"/>
    </row>
    <row r="2" spans="1:11" ht="111.75" customHeight="1" x14ac:dyDescent="0.3">
      <c r="A2" s="370"/>
      <c r="B2" s="370"/>
      <c r="C2" s="370"/>
      <c r="D2" s="370"/>
      <c r="E2" s="370"/>
      <c r="F2" s="5"/>
      <c r="G2" s="5"/>
      <c r="H2" s="5"/>
    </row>
    <row r="3" spans="1:11" ht="20.25" x14ac:dyDescent="0.3">
      <c r="A3" s="6"/>
      <c r="B3" s="7"/>
      <c r="C3" s="371"/>
      <c r="D3" s="371"/>
      <c r="E3" s="8"/>
      <c r="F3" s="372"/>
      <c r="G3" s="372"/>
      <c r="H3" s="372"/>
      <c r="I3" s="372"/>
    </row>
    <row r="4" spans="1:11" ht="20.25" x14ac:dyDescent="0.3">
      <c r="A4" s="9"/>
      <c r="B4" s="7"/>
      <c r="C4" s="10" t="s">
        <v>0</v>
      </c>
      <c r="D4" s="11" t="s">
        <v>1</v>
      </c>
      <c r="E4" s="12"/>
      <c r="F4" s="13"/>
      <c r="G4" s="14"/>
      <c r="H4" s="14"/>
    </row>
    <row r="5" spans="1:11" ht="20.25" x14ac:dyDescent="0.3">
      <c r="A5" s="9"/>
      <c r="B5" s="7"/>
      <c r="C5" s="10"/>
      <c r="D5" s="11"/>
      <c r="E5" s="12"/>
      <c r="F5" s="13"/>
      <c r="G5" s="14"/>
      <c r="H5" s="14"/>
    </row>
    <row r="6" spans="1:11" ht="18.75" x14ac:dyDescent="0.3">
      <c r="A6" s="15"/>
      <c r="B6" s="15"/>
      <c r="C6" s="12"/>
      <c r="D6" s="12"/>
      <c r="E6" s="16"/>
      <c r="F6" s="17"/>
      <c r="G6" s="18"/>
      <c r="H6" s="18"/>
    </row>
    <row r="7" spans="1:11" ht="41.25" customHeight="1" x14ac:dyDescent="0.3">
      <c r="A7" s="19"/>
      <c r="B7" s="373" t="s">
        <v>2</v>
      </c>
      <c r="C7" s="373"/>
      <c r="D7" s="19"/>
      <c r="E7" s="20"/>
      <c r="F7" s="15"/>
      <c r="G7" s="15"/>
      <c r="H7" s="15"/>
    </row>
    <row r="8" spans="1:11" ht="16.5" thickBot="1" x14ac:dyDescent="0.3">
      <c r="A8" s="15"/>
      <c r="B8" s="365"/>
      <c r="C8" s="365"/>
      <c r="D8" s="21"/>
      <c r="E8" s="20"/>
      <c r="F8" s="22"/>
      <c r="G8" s="15"/>
      <c r="H8" s="15"/>
    </row>
    <row r="9" spans="1:11" s="28" customFormat="1" ht="61.5" thickBot="1" x14ac:dyDescent="0.25">
      <c r="A9" s="23" t="s">
        <v>3</v>
      </c>
      <c r="B9" s="23" t="s">
        <v>4</v>
      </c>
      <c r="C9" s="23" t="s">
        <v>5</v>
      </c>
      <c r="D9" s="24" t="s">
        <v>6</v>
      </c>
      <c r="E9" s="25" t="s">
        <v>7</v>
      </c>
      <c r="F9" s="26" t="s">
        <v>8</v>
      </c>
      <c r="G9" s="26" t="s">
        <v>9</v>
      </c>
      <c r="H9" s="27" t="s">
        <v>10</v>
      </c>
    </row>
    <row r="10" spans="1:11" s="28" customFormat="1" ht="20.25" x14ac:dyDescent="0.3">
      <c r="A10" s="29">
        <v>1</v>
      </c>
      <c r="B10" s="29">
        <v>2</v>
      </c>
      <c r="C10" s="30">
        <v>3</v>
      </c>
      <c r="D10" s="31">
        <v>4</v>
      </c>
      <c r="E10" s="32">
        <v>6</v>
      </c>
      <c r="F10" s="33">
        <v>7</v>
      </c>
      <c r="G10" s="33">
        <v>8</v>
      </c>
      <c r="H10" s="34">
        <v>9</v>
      </c>
      <c r="I10" s="35"/>
      <c r="J10" s="35"/>
    </row>
    <row r="11" spans="1:11" s="28" customFormat="1" ht="20.25" x14ac:dyDescent="0.3">
      <c r="A11" s="36" t="s">
        <v>11</v>
      </c>
      <c r="B11" s="37" t="s">
        <v>12</v>
      </c>
      <c r="C11" s="38" t="s">
        <v>13</v>
      </c>
      <c r="D11" s="39">
        <f>D12+D26+D29+D34+D49</f>
        <v>76967.100000000006</v>
      </c>
      <c r="E11" s="40" t="e">
        <f>E12+#REF!+E26+#REF!+E34</f>
        <v>#REF!</v>
      </c>
      <c r="F11" s="41" t="e">
        <f>F12+#REF!+F26+#REF!+F34</f>
        <v>#REF!</v>
      </c>
      <c r="G11" s="41" t="e">
        <f>G12+#REF!+G26+#REF!+G34</f>
        <v>#REF!</v>
      </c>
      <c r="H11" s="41" t="e">
        <f>H12+#REF!+H26+#REF!+H34</f>
        <v>#REF!</v>
      </c>
      <c r="I11" s="42"/>
      <c r="K11" s="43"/>
    </row>
    <row r="12" spans="1:11" s="28" customFormat="1" ht="20.25" x14ac:dyDescent="0.3">
      <c r="A12" s="44" t="s">
        <v>11</v>
      </c>
      <c r="B12" s="37" t="s">
        <v>14</v>
      </c>
      <c r="C12" s="38" t="s">
        <v>15</v>
      </c>
      <c r="D12" s="45">
        <f>D13+D21+D24</f>
        <v>71526.7</v>
      </c>
      <c r="E12" s="46">
        <f>E13+E21</f>
        <v>6129.2</v>
      </c>
      <c r="F12" s="46">
        <f>F13+F21</f>
        <v>12929.8</v>
      </c>
      <c r="G12" s="46">
        <f>G13+G21</f>
        <v>9439.2000000000007</v>
      </c>
      <c r="H12" s="46">
        <f>H13+H21</f>
        <v>7263.8</v>
      </c>
      <c r="I12" s="42"/>
      <c r="K12" s="43"/>
    </row>
    <row r="13" spans="1:11" s="28" customFormat="1" ht="40.5" x14ac:dyDescent="0.3">
      <c r="A13" s="44" t="s">
        <v>16</v>
      </c>
      <c r="B13" s="37" t="s">
        <v>17</v>
      </c>
      <c r="C13" s="38" t="s">
        <v>18</v>
      </c>
      <c r="D13" s="45">
        <f>D14+D17+D20</f>
        <v>40701.699999999997</v>
      </c>
      <c r="E13" s="47">
        <f>E14+E17</f>
        <v>4477.3999999999996</v>
      </c>
      <c r="F13" s="47">
        <f>F14+F17</f>
        <v>10866.9</v>
      </c>
      <c r="G13" s="47">
        <f>G14+G17</f>
        <v>7613.2</v>
      </c>
      <c r="H13" s="47">
        <f>H14+H17</f>
        <v>5650.5</v>
      </c>
      <c r="I13" s="42"/>
      <c r="K13" s="43"/>
    </row>
    <row r="14" spans="1:11" s="28" customFormat="1" ht="40.5" x14ac:dyDescent="0.25">
      <c r="A14" s="44" t="s">
        <v>16</v>
      </c>
      <c r="B14" s="37" t="s">
        <v>19</v>
      </c>
      <c r="C14" s="38" t="s">
        <v>20</v>
      </c>
      <c r="D14" s="45">
        <f>D15+D16</f>
        <v>28197.7</v>
      </c>
      <c r="E14" s="48">
        <f>E15+E16</f>
        <v>3827.4</v>
      </c>
      <c r="F14" s="48">
        <f>F15+F16</f>
        <v>8856.6</v>
      </c>
      <c r="G14" s="48">
        <f>G15+G16</f>
        <v>5971</v>
      </c>
      <c r="H14" s="48">
        <f>H15+H16</f>
        <v>4977</v>
      </c>
      <c r="I14" s="42"/>
      <c r="K14" s="43"/>
    </row>
    <row r="15" spans="1:11" s="28" customFormat="1" ht="40.5" x14ac:dyDescent="0.25">
      <c r="A15" s="49" t="s">
        <v>16</v>
      </c>
      <c r="B15" s="50" t="s">
        <v>21</v>
      </c>
      <c r="C15" s="51" t="s">
        <v>20</v>
      </c>
      <c r="D15" s="52">
        <v>28187.7</v>
      </c>
      <c r="E15" s="53">
        <f>3827.4-50</f>
        <v>3777.4</v>
      </c>
      <c r="F15" s="53">
        <f>6772.6+2084</f>
        <v>8856.6</v>
      </c>
      <c r="G15" s="53">
        <f>5100+871</f>
        <v>5971</v>
      </c>
      <c r="H15" s="53">
        <v>4977</v>
      </c>
      <c r="I15" s="42"/>
      <c r="K15" s="43"/>
    </row>
    <row r="16" spans="1:11" s="28" customFormat="1" ht="60.75" x14ac:dyDescent="0.25">
      <c r="A16" s="49" t="s">
        <v>16</v>
      </c>
      <c r="B16" s="50" t="s">
        <v>22</v>
      </c>
      <c r="C16" s="51" t="s">
        <v>23</v>
      </c>
      <c r="D16" s="52">
        <v>10</v>
      </c>
      <c r="E16" s="53">
        <v>50</v>
      </c>
      <c r="F16" s="53">
        <v>0</v>
      </c>
      <c r="G16" s="53">
        <v>0</v>
      </c>
      <c r="H16" s="53">
        <v>0</v>
      </c>
      <c r="I16" s="42"/>
      <c r="K16" s="43"/>
    </row>
    <row r="17" spans="1:11" s="28" customFormat="1" ht="60.75" x14ac:dyDescent="0.25">
      <c r="A17" s="44" t="s">
        <v>16</v>
      </c>
      <c r="B17" s="37" t="s">
        <v>24</v>
      </c>
      <c r="C17" s="38" t="s">
        <v>25</v>
      </c>
      <c r="D17" s="45">
        <f>D18+D19</f>
        <v>12489</v>
      </c>
      <c r="E17" s="48">
        <f>E18+E19</f>
        <v>650</v>
      </c>
      <c r="F17" s="48">
        <f>F18+F19</f>
        <v>2010.3</v>
      </c>
      <c r="G17" s="48">
        <f>G18+G19</f>
        <v>1642.2</v>
      </c>
      <c r="H17" s="48">
        <f>H18+H19</f>
        <v>673.5</v>
      </c>
      <c r="I17" s="42"/>
      <c r="K17" s="43"/>
    </row>
    <row r="18" spans="1:11" s="28" customFormat="1" ht="91.5" customHeight="1" x14ac:dyDescent="0.25">
      <c r="A18" s="49" t="s">
        <v>16</v>
      </c>
      <c r="B18" s="50" t="s">
        <v>26</v>
      </c>
      <c r="C18" s="51" t="s">
        <v>27</v>
      </c>
      <c r="D18" s="52">
        <f>11000+1485</f>
        <v>12485</v>
      </c>
      <c r="E18" s="54">
        <f>650-100</f>
        <v>550</v>
      </c>
      <c r="F18" s="54">
        <v>2010.3</v>
      </c>
      <c r="G18" s="54">
        <v>1642.2</v>
      </c>
      <c r="H18" s="54">
        <v>673.5</v>
      </c>
      <c r="I18" s="42"/>
      <c r="K18" s="43"/>
    </row>
    <row r="19" spans="1:11" s="28" customFormat="1" ht="71.25" customHeight="1" x14ac:dyDescent="0.25">
      <c r="A19" s="49" t="s">
        <v>16</v>
      </c>
      <c r="B19" s="50" t="s">
        <v>28</v>
      </c>
      <c r="C19" s="51" t="s">
        <v>29</v>
      </c>
      <c r="D19" s="52">
        <v>4</v>
      </c>
      <c r="E19" s="53">
        <v>100</v>
      </c>
      <c r="F19" s="53">
        <v>0</v>
      </c>
      <c r="G19" s="53">
        <v>0</v>
      </c>
      <c r="H19" s="53">
        <v>0</v>
      </c>
      <c r="I19" s="42"/>
      <c r="K19" s="43"/>
    </row>
    <row r="20" spans="1:11" s="28" customFormat="1" ht="74.25" customHeight="1" x14ac:dyDescent="0.25">
      <c r="A20" s="44" t="s">
        <v>16</v>
      </c>
      <c r="B20" s="37" t="s">
        <v>30</v>
      </c>
      <c r="C20" s="38" t="s">
        <v>31</v>
      </c>
      <c r="D20" s="45">
        <f>1500-1485</f>
        <v>15</v>
      </c>
      <c r="E20" s="53"/>
      <c r="F20" s="53"/>
      <c r="G20" s="53"/>
      <c r="H20" s="53"/>
      <c r="I20" s="42"/>
      <c r="K20" s="43"/>
    </row>
    <row r="21" spans="1:11" s="28" customFormat="1" ht="40.5" x14ac:dyDescent="0.25">
      <c r="A21" s="44" t="s">
        <v>16</v>
      </c>
      <c r="B21" s="37" t="s">
        <v>32</v>
      </c>
      <c r="C21" s="38" t="s">
        <v>33</v>
      </c>
      <c r="D21" s="45">
        <f>D22+D23</f>
        <v>29525</v>
      </c>
      <c r="E21" s="48">
        <f>E22+E23</f>
        <v>1651.8</v>
      </c>
      <c r="F21" s="48">
        <f>F22+F23</f>
        <v>2062.9</v>
      </c>
      <c r="G21" s="48">
        <f>G22+G23</f>
        <v>1826</v>
      </c>
      <c r="H21" s="48">
        <f>H22+H23</f>
        <v>1613.3</v>
      </c>
      <c r="I21" s="42"/>
      <c r="K21" s="43"/>
    </row>
    <row r="22" spans="1:11" s="28" customFormat="1" ht="40.5" x14ac:dyDescent="0.25">
      <c r="A22" s="49" t="s">
        <v>16</v>
      </c>
      <c r="B22" s="50" t="s">
        <v>34</v>
      </c>
      <c r="C22" s="51" t="s">
        <v>35</v>
      </c>
      <c r="D22" s="52">
        <v>29500</v>
      </c>
      <c r="E22" s="54">
        <f>950+111.8-50+590</f>
        <v>1601.8</v>
      </c>
      <c r="F22" s="54">
        <f>2100-37.1</f>
        <v>2062.9</v>
      </c>
      <c r="G22" s="54">
        <f>1834-8</f>
        <v>1826</v>
      </c>
      <c r="H22" s="54">
        <f>900-66.7+780</f>
        <v>1613.3</v>
      </c>
      <c r="I22" s="42"/>
      <c r="K22" s="43"/>
    </row>
    <row r="23" spans="1:11" s="28" customFormat="1" ht="60.75" x14ac:dyDescent="0.25">
      <c r="A23" s="49" t="s">
        <v>16</v>
      </c>
      <c r="B23" s="50" t="s">
        <v>36</v>
      </c>
      <c r="C23" s="51" t="s">
        <v>37</v>
      </c>
      <c r="D23" s="52">
        <v>25</v>
      </c>
      <c r="E23" s="55">
        <v>50</v>
      </c>
      <c r="F23" s="55">
        <v>0</v>
      </c>
      <c r="G23" s="55">
        <v>0</v>
      </c>
      <c r="H23" s="55">
        <v>0</v>
      </c>
      <c r="I23" s="42"/>
      <c r="K23" s="43"/>
    </row>
    <row r="24" spans="1:11" s="28" customFormat="1" ht="40.5" x14ac:dyDescent="0.25">
      <c r="A24" s="44" t="s">
        <v>16</v>
      </c>
      <c r="B24" s="37" t="s">
        <v>38</v>
      </c>
      <c r="C24" s="38" t="s">
        <v>39</v>
      </c>
      <c r="D24" s="45">
        <f>D25</f>
        <v>1300</v>
      </c>
      <c r="E24" s="55"/>
      <c r="F24" s="55"/>
      <c r="G24" s="55"/>
      <c r="H24" s="55"/>
      <c r="I24" s="42"/>
      <c r="K24" s="43"/>
    </row>
    <row r="25" spans="1:11" s="28" customFormat="1" ht="60.75" x14ac:dyDescent="0.25">
      <c r="A25" s="49" t="s">
        <v>16</v>
      </c>
      <c r="B25" s="49" t="s">
        <v>40</v>
      </c>
      <c r="C25" s="56" t="s">
        <v>41</v>
      </c>
      <c r="D25" s="52">
        <v>1300</v>
      </c>
      <c r="E25" s="55"/>
      <c r="F25" s="55"/>
      <c r="G25" s="55"/>
      <c r="H25" s="55"/>
      <c r="I25" s="42"/>
      <c r="K25" s="43"/>
    </row>
    <row r="26" spans="1:11" s="57" customFormat="1" ht="60.75" x14ac:dyDescent="0.3">
      <c r="A26" s="44" t="s">
        <v>11</v>
      </c>
      <c r="B26" s="37" t="s">
        <v>42</v>
      </c>
      <c r="C26" s="38" t="s">
        <v>43</v>
      </c>
      <c r="D26" s="45">
        <f>D27</f>
        <v>0.1</v>
      </c>
      <c r="E26" s="46">
        <f>E27</f>
        <v>0</v>
      </c>
      <c r="F26" s="46">
        <f>F27</f>
        <v>0</v>
      </c>
      <c r="G26" s="46">
        <f>G27</f>
        <v>0</v>
      </c>
      <c r="H26" s="46">
        <f>H27</f>
        <v>5</v>
      </c>
      <c r="I26" s="42"/>
      <c r="J26" s="28"/>
      <c r="K26" s="43"/>
    </row>
    <row r="27" spans="1:11" s="57" customFormat="1" ht="20.25" x14ac:dyDescent="0.3">
      <c r="A27" s="44" t="s">
        <v>16</v>
      </c>
      <c r="B27" s="37" t="s">
        <v>44</v>
      </c>
      <c r="C27" s="38" t="s">
        <v>45</v>
      </c>
      <c r="D27" s="45">
        <f>D28</f>
        <v>0.1</v>
      </c>
      <c r="E27" s="58">
        <f>SUM(E28)</f>
        <v>0</v>
      </c>
      <c r="F27" s="58">
        <f>SUM(F28)</f>
        <v>0</v>
      </c>
      <c r="G27" s="58">
        <f>SUM(G28)</f>
        <v>0</v>
      </c>
      <c r="H27" s="58">
        <f>SUM(H28)</f>
        <v>5</v>
      </c>
      <c r="I27" s="42"/>
      <c r="J27" s="28"/>
      <c r="K27" s="43"/>
    </row>
    <row r="28" spans="1:11" s="57" customFormat="1" ht="40.5" x14ac:dyDescent="0.3">
      <c r="A28" s="49" t="s">
        <v>16</v>
      </c>
      <c r="B28" s="50" t="s">
        <v>46</v>
      </c>
      <c r="C28" s="51" t="s">
        <v>47</v>
      </c>
      <c r="D28" s="52">
        <v>0.1</v>
      </c>
      <c r="E28" s="58">
        <v>0</v>
      </c>
      <c r="F28" s="58">
        <v>0</v>
      </c>
      <c r="G28" s="58">
        <v>0</v>
      </c>
      <c r="H28" s="58">
        <v>5</v>
      </c>
      <c r="I28" s="42"/>
      <c r="J28" s="28"/>
      <c r="K28" s="43"/>
    </row>
    <row r="29" spans="1:11" s="57" customFormat="1" ht="40.5" x14ac:dyDescent="0.3">
      <c r="A29" s="44" t="s">
        <v>11</v>
      </c>
      <c r="B29" s="37" t="s">
        <v>48</v>
      </c>
      <c r="C29" s="38" t="s">
        <v>49</v>
      </c>
      <c r="D29" s="45">
        <f>D30</f>
        <v>1108.3</v>
      </c>
      <c r="E29" s="58"/>
      <c r="F29" s="58"/>
      <c r="G29" s="58"/>
      <c r="H29" s="58"/>
      <c r="I29" s="42"/>
      <c r="J29" s="28"/>
      <c r="K29" s="43"/>
    </row>
    <row r="30" spans="1:11" s="57" customFormat="1" ht="20.25" x14ac:dyDescent="0.3">
      <c r="A30" s="44" t="s">
        <v>11</v>
      </c>
      <c r="B30" s="37" t="s">
        <v>50</v>
      </c>
      <c r="C30" s="38" t="s">
        <v>51</v>
      </c>
      <c r="D30" s="45">
        <f>D31+D33</f>
        <v>1108.3</v>
      </c>
      <c r="E30" s="47"/>
      <c r="F30" s="47"/>
      <c r="G30" s="47"/>
      <c r="H30" s="47"/>
      <c r="I30" s="42"/>
      <c r="J30" s="28"/>
      <c r="K30" s="43"/>
    </row>
    <row r="31" spans="1:11" s="57" customFormat="1" ht="60.75" x14ac:dyDescent="0.3">
      <c r="A31" s="44" t="s">
        <v>11</v>
      </c>
      <c r="B31" s="37" t="s">
        <v>52</v>
      </c>
      <c r="C31" s="38" t="s">
        <v>53</v>
      </c>
      <c r="D31" s="45">
        <f>D32</f>
        <v>1100</v>
      </c>
      <c r="E31" s="47"/>
      <c r="F31" s="47"/>
      <c r="G31" s="47"/>
      <c r="H31" s="59"/>
      <c r="I31" s="60"/>
      <c r="J31" s="28"/>
      <c r="K31" s="43"/>
    </row>
    <row r="32" spans="1:11" s="57" customFormat="1" ht="101.25" x14ac:dyDescent="0.3">
      <c r="A32" s="49" t="s">
        <v>54</v>
      </c>
      <c r="B32" s="50" t="s">
        <v>55</v>
      </c>
      <c r="C32" s="61" t="s">
        <v>56</v>
      </c>
      <c r="D32" s="52">
        <v>1100</v>
      </c>
      <c r="E32" s="58">
        <v>0</v>
      </c>
      <c r="F32" s="58">
        <v>0</v>
      </c>
      <c r="G32" s="58">
        <v>0</v>
      </c>
      <c r="H32" s="62">
        <v>20</v>
      </c>
      <c r="I32" s="60"/>
      <c r="J32" s="28"/>
      <c r="K32" s="43"/>
    </row>
    <row r="33" spans="1:11" s="57" customFormat="1" ht="60.75" x14ac:dyDescent="0.3">
      <c r="A33" s="49" t="s">
        <v>57</v>
      </c>
      <c r="B33" s="50" t="s">
        <v>58</v>
      </c>
      <c r="C33" s="61" t="s">
        <v>59</v>
      </c>
      <c r="D33" s="52">
        <v>8.3000000000000007</v>
      </c>
      <c r="E33" s="58"/>
      <c r="F33" s="58"/>
      <c r="G33" s="58"/>
      <c r="H33" s="62"/>
      <c r="I33" s="60"/>
      <c r="J33" s="28"/>
      <c r="K33" s="43"/>
    </row>
    <row r="34" spans="1:11" s="28" customFormat="1" ht="20.25" x14ac:dyDescent="0.3">
      <c r="A34" s="44" t="s">
        <v>11</v>
      </c>
      <c r="B34" s="63" t="s">
        <v>60</v>
      </c>
      <c r="C34" s="38" t="s">
        <v>61</v>
      </c>
      <c r="D34" s="45">
        <f>D35+D36+D38+D40</f>
        <v>4332</v>
      </c>
      <c r="E34" s="46">
        <f>E35+E40</f>
        <v>721.3</v>
      </c>
      <c r="F34" s="46">
        <f>F35+F40</f>
        <v>2770.6</v>
      </c>
      <c r="G34" s="46">
        <f>G35+G40</f>
        <v>1543.4</v>
      </c>
      <c r="H34" s="46">
        <f>H35+H40</f>
        <v>300</v>
      </c>
      <c r="I34" s="42"/>
      <c r="K34" s="43"/>
    </row>
    <row r="35" spans="1:11" s="28" customFormat="1" ht="81" x14ac:dyDescent="0.25">
      <c r="A35" s="49" t="s">
        <v>16</v>
      </c>
      <c r="B35" s="64" t="s">
        <v>62</v>
      </c>
      <c r="C35" s="51" t="s">
        <v>63</v>
      </c>
      <c r="D35" s="52">
        <v>250</v>
      </c>
      <c r="E35" s="65">
        <v>71.3</v>
      </c>
      <c r="F35" s="65">
        <v>100</v>
      </c>
      <c r="G35" s="65">
        <v>150</v>
      </c>
      <c r="H35" s="65">
        <v>100</v>
      </c>
      <c r="I35" s="42"/>
      <c r="K35" s="43"/>
    </row>
    <row r="36" spans="1:11" s="28" customFormat="1" ht="60.75" x14ac:dyDescent="0.25">
      <c r="A36" s="44" t="s">
        <v>11</v>
      </c>
      <c r="B36" s="63" t="s">
        <v>64</v>
      </c>
      <c r="C36" s="38" t="s">
        <v>65</v>
      </c>
      <c r="D36" s="45">
        <f>D37</f>
        <v>1</v>
      </c>
      <c r="E36" s="65"/>
      <c r="F36" s="65"/>
      <c r="G36" s="65"/>
      <c r="H36" s="65"/>
      <c r="I36" s="42"/>
      <c r="K36" s="43"/>
    </row>
    <row r="37" spans="1:11" s="28" customFormat="1" ht="84" customHeight="1" x14ac:dyDescent="0.25">
      <c r="A37" s="49" t="s">
        <v>66</v>
      </c>
      <c r="B37" s="64" t="s">
        <v>67</v>
      </c>
      <c r="C37" s="51" t="s">
        <v>68</v>
      </c>
      <c r="D37" s="52">
        <v>1</v>
      </c>
      <c r="E37" s="65"/>
      <c r="F37" s="65"/>
      <c r="G37" s="65"/>
      <c r="H37" s="65"/>
      <c r="I37" s="42"/>
      <c r="K37" s="43"/>
    </row>
    <row r="38" spans="1:11" s="28" customFormat="1" ht="54.75" customHeight="1" x14ac:dyDescent="0.25">
      <c r="A38" s="44" t="s">
        <v>11</v>
      </c>
      <c r="B38" s="63" t="s">
        <v>69</v>
      </c>
      <c r="C38" s="38" t="s">
        <v>70</v>
      </c>
      <c r="D38" s="45">
        <f>D39</f>
        <v>1</v>
      </c>
      <c r="E38" s="65"/>
      <c r="F38" s="65"/>
      <c r="G38" s="65"/>
      <c r="H38" s="65"/>
      <c r="I38" s="42"/>
      <c r="K38" s="43"/>
    </row>
    <row r="39" spans="1:11" s="28" customFormat="1" ht="93" customHeight="1" x14ac:dyDescent="0.25">
      <c r="A39" s="49" t="s">
        <v>57</v>
      </c>
      <c r="B39" s="64" t="s">
        <v>71</v>
      </c>
      <c r="C39" s="51" t="s">
        <v>72</v>
      </c>
      <c r="D39" s="52">
        <v>1</v>
      </c>
      <c r="E39" s="65"/>
      <c r="F39" s="65"/>
      <c r="G39" s="65"/>
      <c r="H39" s="65"/>
      <c r="I39" s="42"/>
      <c r="K39" s="43"/>
    </row>
    <row r="40" spans="1:11" s="28" customFormat="1" ht="40.5" x14ac:dyDescent="0.25">
      <c r="A40" s="44" t="s">
        <v>11</v>
      </c>
      <c r="B40" s="63" t="s">
        <v>73</v>
      </c>
      <c r="C40" s="38" t="s">
        <v>74</v>
      </c>
      <c r="D40" s="45">
        <f>D41</f>
        <v>4080</v>
      </c>
      <c r="E40" s="66">
        <f>SUM(E41)</f>
        <v>650</v>
      </c>
      <c r="F40" s="66">
        <f>SUM(F41)</f>
        <v>2670.6</v>
      </c>
      <c r="G40" s="66">
        <f>SUM(G41)</f>
        <v>1393.4</v>
      </c>
      <c r="H40" s="66">
        <f>SUM(H41)</f>
        <v>200</v>
      </c>
      <c r="I40" s="42"/>
      <c r="K40" s="43"/>
    </row>
    <row r="41" spans="1:11" s="28" customFormat="1" ht="81" x14ac:dyDescent="0.25">
      <c r="A41" s="44" t="s">
        <v>11</v>
      </c>
      <c r="B41" s="67" t="s">
        <v>75</v>
      </c>
      <c r="C41" s="38" t="s">
        <v>76</v>
      </c>
      <c r="D41" s="45">
        <f>D42+D43+D44+D45+D46+D47+D48</f>
        <v>4080</v>
      </c>
      <c r="E41" s="65">
        <f>SUM(E42+E48)</f>
        <v>650</v>
      </c>
      <c r="F41" s="65">
        <f>SUM(F42+F48)</f>
        <v>2670.6</v>
      </c>
      <c r="G41" s="65">
        <f>SUM(G42+G48)</f>
        <v>1393.4</v>
      </c>
      <c r="H41" s="65">
        <f>SUM(H42+H48)</f>
        <v>200</v>
      </c>
      <c r="I41" s="42"/>
      <c r="K41" s="43"/>
    </row>
    <row r="42" spans="1:11" s="28" customFormat="1" ht="101.25" x14ac:dyDescent="0.25">
      <c r="A42" s="49" t="s">
        <v>77</v>
      </c>
      <c r="B42" s="64" t="s">
        <v>78</v>
      </c>
      <c r="C42" s="51" t="s">
        <v>79</v>
      </c>
      <c r="D42" s="52">
        <f>2900-60</f>
        <v>2840</v>
      </c>
      <c r="E42" s="65">
        <v>650</v>
      </c>
      <c r="F42" s="65">
        <v>2669.6</v>
      </c>
      <c r="G42" s="65">
        <v>1393.4</v>
      </c>
      <c r="H42" s="65">
        <v>200</v>
      </c>
      <c r="I42" s="42"/>
      <c r="K42" s="43"/>
    </row>
    <row r="43" spans="1:11" s="28" customFormat="1" ht="101.25" x14ac:dyDescent="0.25">
      <c r="A43" s="49" t="s">
        <v>80</v>
      </c>
      <c r="B43" s="64" t="s">
        <v>78</v>
      </c>
      <c r="C43" s="51" t="s">
        <v>79</v>
      </c>
      <c r="D43" s="52">
        <v>100</v>
      </c>
      <c r="E43" s="65"/>
      <c r="F43" s="65"/>
      <c r="G43" s="65"/>
      <c r="H43" s="65"/>
      <c r="I43" s="42"/>
      <c r="K43" s="43"/>
    </row>
    <row r="44" spans="1:11" s="28" customFormat="1" ht="108.75" customHeight="1" x14ac:dyDescent="0.25">
      <c r="A44" s="49" t="s">
        <v>124</v>
      </c>
      <c r="B44" s="64" t="s">
        <v>123</v>
      </c>
      <c r="C44" s="51" t="s">
        <v>79</v>
      </c>
      <c r="D44" s="52">
        <v>30</v>
      </c>
      <c r="E44" s="65"/>
      <c r="F44" s="65"/>
      <c r="G44" s="65"/>
      <c r="H44" s="65"/>
      <c r="I44" s="42"/>
      <c r="K44" s="43"/>
    </row>
    <row r="45" spans="1:11" s="28" customFormat="1" ht="101.25" x14ac:dyDescent="0.25">
      <c r="A45" s="49" t="s">
        <v>81</v>
      </c>
      <c r="B45" s="64" t="s">
        <v>78</v>
      </c>
      <c r="C45" s="51" t="s">
        <v>79</v>
      </c>
      <c r="D45" s="52">
        <v>1000</v>
      </c>
      <c r="E45" s="65"/>
      <c r="F45" s="65"/>
      <c r="G45" s="65"/>
      <c r="H45" s="65"/>
      <c r="I45" s="42"/>
      <c r="K45" s="43"/>
    </row>
    <row r="46" spans="1:11" s="28" customFormat="1" ht="101.25" x14ac:dyDescent="0.25">
      <c r="A46" s="49" t="s">
        <v>125</v>
      </c>
      <c r="B46" s="64" t="s">
        <v>78</v>
      </c>
      <c r="C46" s="51" t="s">
        <v>79</v>
      </c>
      <c r="D46" s="52">
        <v>30</v>
      </c>
      <c r="E46" s="65"/>
      <c r="F46" s="65"/>
      <c r="G46" s="65"/>
      <c r="H46" s="65"/>
      <c r="I46" s="42"/>
      <c r="K46" s="43"/>
    </row>
    <row r="47" spans="1:11" s="28" customFormat="1" ht="101.25" x14ac:dyDescent="0.25">
      <c r="A47" s="49" t="s">
        <v>82</v>
      </c>
      <c r="B47" s="64" t="s">
        <v>78</v>
      </c>
      <c r="C47" s="51" t="s">
        <v>83</v>
      </c>
      <c r="D47" s="52">
        <v>40</v>
      </c>
      <c r="E47" s="65"/>
      <c r="F47" s="65"/>
      <c r="G47" s="65"/>
      <c r="H47" s="65"/>
      <c r="I47" s="42"/>
      <c r="K47" s="43"/>
    </row>
    <row r="48" spans="1:11" s="28" customFormat="1" ht="81" x14ac:dyDescent="0.25">
      <c r="A48" s="49" t="s">
        <v>82</v>
      </c>
      <c r="B48" s="64" t="s">
        <v>84</v>
      </c>
      <c r="C48" s="51" t="s">
        <v>85</v>
      </c>
      <c r="D48" s="52">
        <v>40</v>
      </c>
      <c r="E48" s="65">
        <v>0</v>
      </c>
      <c r="F48" s="65">
        <v>1</v>
      </c>
      <c r="G48" s="65">
        <v>0</v>
      </c>
      <c r="H48" s="65">
        <v>0</v>
      </c>
      <c r="I48" s="42"/>
      <c r="K48" s="43"/>
    </row>
    <row r="49" spans="1:18" s="28" customFormat="1" ht="20.25" x14ac:dyDescent="0.25">
      <c r="A49" s="44" t="s">
        <v>11</v>
      </c>
      <c r="B49" s="63" t="s">
        <v>86</v>
      </c>
      <c r="C49" s="38" t="s">
        <v>87</v>
      </c>
      <c r="D49" s="45">
        <f>D50+D52</f>
        <v>0</v>
      </c>
      <c r="E49" s="65"/>
      <c r="F49" s="65"/>
      <c r="G49" s="65"/>
      <c r="H49" s="65"/>
      <c r="I49" s="42"/>
      <c r="K49" s="43"/>
    </row>
    <row r="50" spans="1:18" s="28" customFormat="1" ht="20.25" x14ac:dyDescent="0.25">
      <c r="A50" s="44" t="s">
        <v>11</v>
      </c>
      <c r="B50" s="63" t="s">
        <v>88</v>
      </c>
      <c r="C50" s="38" t="s">
        <v>89</v>
      </c>
      <c r="D50" s="45">
        <f>D51</f>
        <v>0</v>
      </c>
      <c r="E50" s="65"/>
      <c r="F50" s="65"/>
      <c r="G50" s="65"/>
      <c r="H50" s="65"/>
      <c r="I50" s="42"/>
      <c r="K50" s="43"/>
    </row>
    <row r="51" spans="1:18" s="28" customFormat="1" ht="60.75" x14ac:dyDescent="0.25">
      <c r="A51" s="49" t="s">
        <v>57</v>
      </c>
      <c r="B51" s="64" t="s">
        <v>90</v>
      </c>
      <c r="C51" s="51" t="s">
        <v>91</v>
      </c>
      <c r="D51" s="52">
        <v>0</v>
      </c>
      <c r="E51" s="65"/>
      <c r="F51" s="65"/>
      <c r="G51" s="65"/>
      <c r="H51" s="65"/>
      <c r="I51" s="42"/>
      <c r="K51" s="43"/>
    </row>
    <row r="52" spans="1:18" s="28" customFormat="1" ht="20.25" x14ac:dyDescent="0.25">
      <c r="A52" s="44" t="s">
        <v>57</v>
      </c>
      <c r="B52" s="63" t="s">
        <v>92</v>
      </c>
      <c r="C52" s="38" t="s">
        <v>93</v>
      </c>
      <c r="D52" s="45">
        <f>D53</f>
        <v>0</v>
      </c>
      <c r="E52" s="65"/>
      <c r="F52" s="65"/>
      <c r="G52" s="65"/>
      <c r="H52" s="65"/>
      <c r="I52" s="42"/>
      <c r="K52" s="43"/>
    </row>
    <row r="53" spans="1:18" s="28" customFormat="1" ht="60.75" x14ac:dyDescent="0.25">
      <c r="A53" s="44" t="s">
        <v>57</v>
      </c>
      <c r="B53" s="63" t="s">
        <v>94</v>
      </c>
      <c r="C53" s="38" t="s">
        <v>95</v>
      </c>
      <c r="D53" s="45">
        <f>D55+D54</f>
        <v>0</v>
      </c>
      <c r="E53" s="65"/>
      <c r="F53" s="65"/>
      <c r="G53" s="65"/>
      <c r="H53" s="65"/>
      <c r="I53" s="42"/>
      <c r="K53" s="43"/>
    </row>
    <row r="54" spans="1:18" s="28" customFormat="1" ht="40.5" x14ac:dyDescent="0.25">
      <c r="A54" s="49" t="s">
        <v>57</v>
      </c>
      <c r="B54" s="64" t="s">
        <v>96</v>
      </c>
      <c r="C54" s="51" t="s">
        <v>97</v>
      </c>
      <c r="D54" s="52">
        <v>0</v>
      </c>
      <c r="E54" s="65"/>
      <c r="F54" s="65"/>
      <c r="G54" s="65"/>
      <c r="H54" s="65"/>
      <c r="I54" s="42"/>
      <c r="K54" s="43"/>
    </row>
    <row r="55" spans="1:18" s="28" customFormat="1" ht="40.5" x14ac:dyDescent="0.25">
      <c r="A55" s="49" t="s">
        <v>57</v>
      </c>
      <c r="B55" s="64" t="s">
        <v>98</v>
      </c>
      <c r="C55" s="51" t="s">
        <v>99</v>
      </c>
      <c r="D55" s="52">
        <v>0</v>
      </c>
      <c r="E55" s="65"/>
      <c r="F55" s="65"/>
      <c r="G55" s="65"/>
      <c r="H55" s="65"/>
      <c r="I55" s="42"/>
      <c r="K55" s="43"/>
    </row>
    <row r="56" spans="1:18" s="28" customFormat="1" ht="20.25" x14ac:dyDescent="0.3">
      <c r="A56" s="44" t="s">
        <v>11</v>
      </c>
      <c r="B56" s="63" t="s">
        <v>100</v>
      </c>
      <c r="C56" s="38" t="s">
        <v>101</v>
      </c>
      <c r="D56" s="45">
        <f>D57</f>
        <v>13014.3</v>
      </c>
      <c r="E56" s="46">
        <f t="shared" ref="E56:H57" si="0">E57</f>
        <v>1326.3999999999999</v>
      </c>
      <c r="F56" s="46">
        <f t="shared" si="0"/>
        <v>1435.1</v>
      </c>
      <c r="G56" s="46">
        <f t="shared" si="0"/>
        <v>1493.9</v>
      </c>
      <c r="H56" s="46">
        <f t="shared" si="0"/>
        <v>2139.3000000000002</v>
      </c>
      <c r="I56" s="42"/>
      <c r="K56" s="43"/>
    </row>
    <row r="57" spans="1:18" s="28" customFormat="1" ht="60.75" x14ac:dyDescent="0.3">
      <c r="A57" s="44" t="s">
        <v>11</v>
      </c>
      <c r="B57" s="63" t="s">
        <v>102</v>
      </c>
      <c r="C57" s="38" t="s">
        <v>103</v>
      </c>
      <c r="D57" s="45">
        <f>D58</f>
        <v>13014.3</v>
      </c>
      <c r="E57" s="68">
        <f t="shared" si="0"/>
        <v>1326.3999999999999</v>
      </c>
      <c r="F57" s="68">
        <f t="shared" si="0"/>
        <v>1435.1</v>
      </c>
      <c r="G57" s="68">
        <f t="shared" si="0"/>
        <v>1493.9</v>
      </c>
      <c r="H57" s="68">
        <f t="shared" si="0"/>
        <v>2139.3000000000002</v>
      </c>
      <c r="I57" s="42"/>
      <c r="K57" s="43"/>
    </row>
    <row r="58" spans="1:18" s="28" customFormat="1" ht="45.75" customHeight="1" x14ac:dyDescent="0.25">
      <c r="A58" s="44" t="s">
        <v>11</v>
      </c>
      <c r="B58" s="63" t="s">
        <v>104</v>
      </c>
      <c r="C58" s="38" t="s">
        <v>105</v>
      </c>
      <c r="D58" s="45">
        <f>D59+D63</f>
        <v>13014.3</v>
      </c>
      <c r="E58" s="69">
        <f>E59+E63</f>
        <v>1326.3999999999999</v>
      </c>
      <c r="F58" s="69">
        <f>F59+F63</f>
        <v>1435.1</v>
      </c>
      <c r="G58" s="69">
        <f>G59+G63</f>
        <v>1493.9</v>
      </c>
      <c r="H58" s="69">
        <f>H59+H63</f>
        <v>2139.3000000000002</v>
      </c>
      <c r="I58" s="42"/>
      <c r="K58" s="43"/>
    </row>
    <row r="59" spans="1:18" s="28" customFormat="1" ht="61.5" customHeight="1" x14ac:dyDescent="0.25">
      <c r="A59" s="44" t="s">
        <v>11</v>
      </c>
      <c r="B59" s="63" t="s">
        <v>106</v>
      </c>
      <c r="C59" s="38" t="s">
        <v>107</v>
      </c>
      <c r="D59" s="45">
        <f>D60</f>
        <v>1752.9</v>
      </c>
      <c r="E59" s="69">
        <f>E60</f>
        <v>444.8</v>
      </c>
      <c r="F59" s="69">
        <f>F60</f>
        <v>435.1</v>
      </c>
      <c r="G59" s="69">
        <f>G60</f>
        <v>493.9</v>
      </c>
      <c r="H59" s="69">
        <f>H60</f>
        <v>454.3</v>
      </c>
      <c r="I59" s="70"/>
      <c r="J59" s="70"/>
      <c r="K59" s="70"/>
      <c r="L59" s="70"/>
      <c r="M59" s="70"/>
      <c r="N59" s="70"/>
      <c r="O59" s="70"/>
    </row>
    <row r="60" spans="1:18" s="28" customFormat="1" ht="81" x14ac:dyDescent="0.25">
      <c r="A60" s="44" t="s">
        <v>57</v>
      </c>
      <c r="B60" s="63" t="s">
        <v>108</v>
      </c>
      <c r="C60" s="38" t="s">
        <v>109</v>
      </c>
      <c r="D60" s="45">
        <f>D61+D62</f>
        <v>1752.9</v>
      </c>
      <c r="E60" s="69">
        <f>E61+E62</f>
        <v>444.8</v>
      </c>
      <c r="F60" s="69">
        <f>F61+F62</f>
        <v>435.1</v>
      </c>
      <c r="G60" s="69">
        <f>G61+G62</f>
        <v>493.9</v>
      </c>
      <c r="H60" s="69">
        <f>H61+H62</f>
        <v>454.3</v>
      </c>
      <c r="I60" s="71"/>
      <c r="J60" s="71"/>
      <c r="K60" s="71"/>
      <c r="L60" s="71"/>
      <c r="M60" s="71"/>
      <c r="N60" s="71"/>
      <c r="O60" s="71"/>
    </row>
    <row r="61" spans="1:18" s="28" customFormat="1" ht="91.5" customHeight="1" x14ac:dyDescent="0.25">
      <c r="A61" s="49" t="s">
        <v>57</v>
      </c>
      <c r="B61" s="64" t="s">
        <v>110</v>
      </c>
      <c r="C61" s="51" t="s">
        <v>111</v>
      </c>
      <c r="D61" s="52">
        <v>1746</v>
      </c>
      <c r="E61" s="54">
        <v>444.8</v>
      </c>
      <c r="F61" s="54">
        <v>435.1</v>
      </c>
      <c r="G61" s="54">
        <v>455.7</v>
      </c>
      <c r="H61" s="54">
        <v>454.3</v>
      </c>
      <c r="I61" s="42"/>
      <c r="K61" s="43"/>
    </row>
    <row r="62" spans="1:18" s="28" customFormat="1" ht="128.25" customHeight="1" x14ac:dyDescent="0.3">
      <c r="A62" s="49" t="s">
        <v>57</v>
      </c>
      <c r="B62" s="64" t="s">
        <v>112</v>
      </c>
      <c r="C62" s="51" t="s">
        <v>113</v>
      </c>
      <c r="D62" s="52">
        <v>6.9</v>
      </c>
      <c r="E62" s="58">
        <v>0</v>
      </c>
      <c r="F62" s="58">
        <v>0</v>
      </c>
      <c r="G62" s="54">
        <v>38.200000000000003</v>
      </c>
      <c r="H62" s="58">
        <v>0</v>
      </c>
      <c r="I62" s="42"/>
      <c r="K62" s="72"/>
      <c r="L62" s="72"/>
      <c r="M62" s="72"/>
      <c r="N62" s="72"/>
      <c r="O62" s="72"/>
      <c r="P62" s="72"/>
      <c r="Q62" s="72"/>
      <c r="R62" s="72"/>
    </row>
    <row r="63" spans="1:18" s="74" customFormat="1" ht="80.25" customHeight="1" x14ac:dyDescent="0.25">
      <c r="A63" s="44" t="s">
        <v>11</v>
      </c>
      <c r="B63" s="63" t="s">
        <v>114</v>
      </c>
      <c r="C63" s="38" t="s">
        <v>115</v>
      </c>
      <c r="D63" s="45">
        <f>D64</f>
        <v>11261.4</v>
      </c>
      <c r="E63" s="73">
        <f>E64</f>
        <v>881.59999999999991</v>
      </c>
      <c r="F63" s="73">
        <f>F64</f>
        <v>1000</v>
      </c>
      <c r="G63" s="73">
        <f>G64</f>
        <v>1000</v>
      </c>
      <c r="H63" s="73">
        <f>H64</f>
        <v>1685</v>
      </c>
      <c r="J63" s="75"/>
      <c r="K63" s="75"/>
      <c r="L63" s="75"/>
      <c r="M63" s="75"/>
      <c r="N63" s="75"/>
      <c r="O63" s="75"/>
      <c r="P63" s="75"/>
      <c r="Q63" s="75"/>
    </row>
    <row r="64" spans="1:18" s="74" customFormat="1" ht="81.75" customHeight="1" x14ac:dyDescent="0.3">
      <c r="A64" s="44" t="s">
        <v>57</v>
      </c>
      <c r="B64" s="63" t="s">
        <v>116</v>
      </c>
      <c r="C64" s="76" t="s">
        <v>117</v>
      </c>
      <c r="D64" s="45">
        <f>D65+D66</f>
        <v>11261.4</v>
      </c>
      <c r="E64" s="73">
        <f>E65+E66</f>
        <v>881.59999999999991</v>
      </c>
      <c r="F64" s="73">
        <f>F65+F66</f>
        <v>1000</v>
      </c>
      <c r="G64" s="73">
        <f>G65+G66</f>
        <v>1000</v>
      </c>
      <c r="H64" s="73">
        <f>H65+H66</f>
        <v>1685</v>
      </c>
      <c r="I64" s="75"/>
      <c r="K64" s="77"/>
    </row>
    <row r="65" spans="1:11" s="74" customFormat="1" ht="60.75" x14ac:dyDescent="0.25">
      <c r="A65" s="49" t="s">
        <v>57</v>
      </c>
      <c r="B65" s="64" t="s">
        <v>118</v>
      </c>
      <c r="C65" s="51" t="s">
        <v>119</v>
      </c>
      <c r="D65" s="52">
        <f>7982-712.7</f>
        <v>7269.3</v>
      </c>
      <c r="E65" s="78">
        <v>665.4</v>
      </c>
      <c r="F65" s="78">
        <v>700</v>
      </c>
      <c r="G65" s="78">
        <v>700</v>
      </c>
      <c r="H65" s="78">
        <v>1128.5999999999999</v>
      </c>
      <c r="I65" s="75"/>
      <c r="K65" s="77"/>
    </row>
    <row r="66" spans="1:11" s="74" customFormat="1" ht="60.75" x14ac:dyDescent="0.25">
      <c r="A66" s="49" t="s">
        <v>57</v>
      </c>
      <c r="B66" s="64" t="s">
        <v>120</v>
      </c>
      <c r="C66" s="79" t="s">
        <v>121</v>
      </c>
      <c r="D66" s="80">
        <f>4246.9-254.8</f>
        <v>3992.0999999999995</v>
      </c>
      <c r="E66" s="78">
        <v>216.2</v>
      </c>
      <c r="F66" s="78">
        <v>300</v>
      </c>
      <c r="G66" s="78">
        <v>300</v>
      </c>
      <c r="H66" s="78">
        <v>556.4</v>
      </c>
      <c r="I66" s="75"/>
      <c r="K66" s="77"/>
    </row>
    <row r="67" spans="1:11" s="28" customFormat="1" ht="20.25" x14ac:dyDescent="0.3">
      <c r="A67" s="81"/>
      <c r="B67" s="81"/>
      <c r="C67" s="82" t="s">
        <v>122</v>
      </c>
      <c r="D67" s="83">
        <f>D11+D56</f>
        <v>89981.400000000009</v>
      </c>
      <c r="E67" s="84" t="e">
        <f>SUM(E11+E56)</f>
        <v>#REF!</v>
      </c>
      <c r="F67" s="84" t="e">
        <f>SUM(F11+F56)</f>
        <v>#REF!</v>
      </c>
      <c r="G67" s="84" t="e">
        <f>SUM(G11+G56)</f>
        <v>#REF!</v>
      </c>
      <c r="H67" s="84" t="e">
        <f>SUM(H11+H56)</f>
        <v>#REF!</v>
      </c>
      <c r="I67" s="42"/>
      <c r="K67" s="43"/>
    </row>
    <row r="68" spans="1:11" ht="20.25" x14ac:dyDescent="0.25">
      <c r="A68" s="366"/>
      <c r="B68" s="366"/>
      <c r="C68" s="366"/>
      <c r="D68" s="85"/>
      <c r="E68" s="86"/>
      <c r="F68" s="86"/>
      <c r="G68" s="86"/>
      <c r="H68" s="86"/>
      <c r="I68" s="87"/>
    </row>
    <row r="69" spans="1:11" ht="20.25" x14ac:dyDescent="0.3">
      <c r="A69" s="367"/>
      <c r="B69" s="367"/>
      <c r="C69" s="367"/>
      <c r="D69" s="88"/>
      <c r="E69" s="15"/>
      <c r="F69" s="15"/>
      <c r="G69" s="15"/>
      <c r="H69" s="15"/>
      <c r="I69" s="89"/>
    </row>
    <row r="70" spans="1:11" ht="18.75" x14ac:dyDescent="0.3">
      <c r="A70" s="90"/>
      <c r="B70" s="90"/>
      <c r="C70" s="90"/>
      <c r="D70" s="91"/>
      <c r="E70" s="15"/>
      <c r="F70" s="15"/>
      <c r="G70" s="15"/>
      <c r="H70" s="15"/>
      <c r="I70" s="89"/>
    </row>
    <row r="71" spans="1:11" ht="18.75" x14ac:dyDescent="0.3">
      <c r="A71" s="368"/>
      <c r="B71" s="368"/>
      <c r="C71" s="368"/>
      <c r="D71" s="91"/>
      <c r="E71" s="15"/>
      <c r="F71" s="15"/>
      <c r="G71" s="15"/>
      <c r="H71" s="15"/>
      <c r="I71" s="89"/>
    </row>
    <row r="72" spans="1:11" ht="15.75" x14ac:dyDescent="0.2">
      <c r="A72" s="368"/>
      <c r="B72" s="368"/>
      <c r="C72" s="368"/>
      <c r="D72" s="92"/>
      <c r="E72" s="15"/>
      <c r="F72" s="15"/>
      <c r="G72" s="15"/>
      <c r="H72" s="15"/>
      <c r="I72" s="87"/>
      <c r="K72" s="87"/>
    </row>
    <row r="73" spans="1:11" ht="18" x14ac:dyDescent="0.25">
      <c r="C73" s="92"/>
      <c r="D73" s="92"/>
      <c r="E73" s="93"/>
      <c r="F73" s="93"/>
      <c r="G73" s="93"/>
      <c r="H73" s="93"/>
      <c r="I73" s="94"/>
    </row>
    <row r="74" spans="1:11" ht="18" x14ac:dyDescent="0.25">
      <c r="C74" s="92"/>
      <c r="D74" s="92"/>
      <c r="E74" s="94"/>
      <c r="F74" s="94"/>
      <c r="G74" s="94"/>
      <c r="H74" s="94"/>
      <c r="I74" s="94"/>
    </row>
    <row r="75" spans="1:11" ht="18" x14ac:dyDescent="0.25">
      <c r="C75" s="92"/>
      <c r="D75" s="92"/>
      <c r="E75" s="95"/>
      <c r="F75" s="95"/>
      <c r="G75" s="95"/>
      <c r="H75" s="95"/>
      <c r="I75" s="94"/>
    </row>
    <row r="76" spans="1:11" ht="15.75" x14ac:dyDescent="0.2">
      <c r="C76" s="92"/>
      <c r="D76" s="92"/>
    </row>
    <row r="77" spans="1:11" ht="15.75" x14ac:dyDescent="0.25">
      <c r="C77" s="92"/>
      <c r="D77" s="92"/>
      <c r="I77" s="96"/>
    </row>
    <row r="78" spans="1:11" ht="15.75" x14ac:dyDescent="0.2">
      <c r="C78" s="92"/>
      <c r="D78" s="92"/>
    </row>
    <row r="79" spans="1:11" ht="15.75" x14ac:dyDescent="0.2">
      <c r="C79" s="92"/>
      <c r="D79" s="92"/>
    </row>
    <row r="80" spans="1:11" ht="15.75" x14ac:dyDescent="0.2">
      <c r="C80" s="92"/>
      <c r="D80" s="92"/>
    </row>
    <row r="81" spans="3:4" ht="15.75" x14ac:dyDescent="0.2">
      <c r="C81" s="92"/>
      <c r="D81" s="92"/>
    </row>
    <row r="82" spans="3:4" ht="15.75" x14ac:dyDescent="0.2">
      <c r="C82" s="92"/>
      <c r="D82" s="92"/>
    </row>
    <row r="83" spans="3:4" ht="15.75" x14ac:dyDescent="0.2">
      <c r="C83" s="92"/>
      <c r="D83" s="92"/>
    </row>
    <row r="84" spans="3:4" ht="15.75" x14ac:dyDescent="0.2">
      <c r="C84" s="92"/>
      <c r="D84" s="92"/>
    </row>
    <row r="85" spans="3:4" ht="15.75" x14ac:dyDescent="0.2">
      <c r="C85" s="92"/>
      <c r="D85" s="92"/>
    </row>
    <row r="86" spans="3:4" ht="15.75" x14ac:dyDescent="0.2">
      <c r="C86" s="92"/>
      <c r="D86" s="92"/>
    </row>
    <row r="87" spans="3:4" ht="15.75" x14ac:dyDescent="0.2">
      <c r="C87" s="92"/>
      <c r="D87" s="92"/>
    </row>
    <row r="88" spans="3:4" ht="15.75" x14ac:dyDescent="0.2">
      <c r="C88" s="92"/>
      <c r="D88" s="92"/>
    </row>
    <row r="89" spans="3:4" ht="15.75" x14ac:dyDescent="0.2">
      <c r="C89" s="92"/>
      <c r="D89" s="92"/>
    </row>
    <row r="90" spans="3:4" ht="15.75" x14ac:dyDescent="0.2">
      <c r="C90" s="92"/>
      <c r="D90" s="92"/>
    </row>
    <row r="91" spans="3:4" ht="15.75" x14ac:dyDescent="0.2">
      <c r="C91" s="92"/>
      <c r="D91" s="92"/>
    </row>
    <row r="92" spans="3:4" ht="15.75" x14ac:dyDescent="0.2">
      <c r="C92" s="92"/>
      <c r="D92" s="92"/>
    </row>
    <row r="93" spans="3:4" ht="15.75" x14ac:dyDescent="0.2">
      <c r="C93" s="92"/>
      <c r="D93" s="92"/>
    </row>
  </sheetData>
  <mergeCells count="7">
    <mergeCell ref="F3:I3"/>
    <mergeCell ref="B7:C7"/>
    <mergeCell ref="B8:C8"/>
    <mergeCell ref="A68:C69"/>
    <mergeCell ref="A71:C72"/>
    <mergeCell ref="A1:E2"/>
    <mergeCell ref="C3:D3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3" manualBreakCount="3">
    <brk id="31" max="7" man="1"/>
    <brk id="53" max="7" man="1"/>
    <brk id="67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7"/>
  <sheetViews>
    <sheetView tabSelected="1" view="pageBreakPreview" zoomScale="90" zoomScaleNormal="90" zoomScaleSheetLayoutView="90" zoomScalePageLayoutView="140" workbookViewId="0">
      <selection activeCell="A6" sqref="A6:E6"/>
    </sheetView>
  </sheetViews>
  <sheetFormatPr defaultRowHeight="12.75" x14ac:dyDescent="0.2"/>
  <cols>
    <col min="1" max="1" width="73.85546875" style="98" customWidth="1"/>
    <col min="2" max="2" width="13.7109375" style="98" customWidth="1"/>
    <col min="3" max="3" width="17.28515625" style="98" customWidth="1"/>
    <col min="4" max="4" width="11" style="98" customWidth="1"/>
    <col min="5" max="5" width="15.7109375" style="98" customWidth="1"/>
    <col min="6" max="6" width="16.140625" style="98" hidden="1" customWidth="1"/>
    <col min="7" max="7" width="0" style="98" hidden="1" customWidth="1"/>
    <col min="8" max="8" width="11" style="98" customWidth="1"/>
    <col min="9" max="9" width="9.140625" style="98"/>
    <col min="10" max="10" width="9.28515625" style="98" customWidth="1"/>
    <col min="11" max="16384" width="9.140625" style="98"/>
  </cols>
  <sheetData>
    <row r="1" spans="1:8" ht="18.75" customHeight="1" x14ac:dyDescent="0.2">
      <c r="A1" s="388" t="s">
        <v>346</v>
      </c>
      <c r="B1" s="389"/>
      <c r="C1" s="389"/>
      <c r="D1" s="389"/>
      <c r="E1" s="389"/>
    </row>
    <row r="2" spans="1:8" ht="18.75" customHeight="1" x14ac:dyDescent="0.2">
      <c r="A2" s="389"/>
      <c r="B2" s="389"/>
      <c r="C2" s="389"/>
      <c r="D2" s="389"/>
      <c r="E2" s="389"/>
    </row>
    <row r="3" spans="1:8" ht="87.75" customHeight="1" x14ac:dyDescent="0.2">
      <c r="A3" s="389"/>
      <c r="B3" s="389"/>
      <c r="C3" s="389"/>
      <c r="D3" s="389"/>
      <c r="E3" s="389"/>
    </row>
    <row r="4" spans="1:8" ht="18.75" x14ac:dyDescent="0.3">
      <c r="A4" s="384" t="s">
        <v>126</v>
      </c>
      <c r="B4" s="384"/>
      <c r="C4" s="384"/>
      <c r="D4" s="384"/>
      <c r="E4" s="384"/>
      <c r="F4" s="11"/>
    </row>
    <row r="5" spans="1:8" x14ac:dyDescent="0.2">
      <c r="E5" s="99"/>
    </row>
    <row r="6" spans="1:8" ht="18.75" x14ac:dyDescent="0.3">
      <c r="A6" s="385" t="s">
        <v>127</v>
      </c>
      <c r="B6" s="385"/>
      <c r="C6" s="385"/>
      <c r="D6" s="385"/>
      <c r="E6" s="385"/>
    </row>
    <row r="7" spans="1:8" ht="38.25" customHeight="1" x14ac:dyDescent="0.2">
      <c r="A7" s="386" t="s">
        <v>128</v>
      </c>
      <c r="B7" s="386"/>
      <c r="C7" s="386"/>
      <c r="D7" s="386"/>
      <c r="E7" s="386"/>
    </row>
    <row r="10" spans="1:8" ht="36.75" customHeight="1" x14ac:dyDescent="0.3">
      <c r="A10" s="387" t="s">
        <v>129</v>
      </c>
      <c r="B10" s="387"/>
      <c r="C10" s="387"/>
      <c r="D10" s="387"/>
      <c r="E10" s="387"/>
    </row>
    <row r="11" spans="1:8" ht="7.5" customHeight="1" x14ac:dyDescent="0.2">
      <c r="A11" s="375"/>
      <c r="B11" s="375"/>
      <c r="C11" s="375"/>
      <c r="D11" s="99"/>
      <c r="E11" s="99"/>
    </row>
    <row r="12" spans="1:8" x14ac:dyDescent="0.2">
      <c r="A12" s="376" t="s">
        <v>130</v>
      </c>
      <c r="B12" s="378" t="s">
        <v>131</v>
      </c>
      <c r="C12" s="378" t="s">
        <v>132</v>
      </c>
      <c r="D12" s="380" t="s">
        <v>133</v>
      </c>
      <c r="E12" s="382" t="s">
        <v>134</v>
      </c>
    </row>
    <row r="13" spans="1:8" ht="56.25" customHeight="1" x14ac:dyDescent="0.2">
      <c r="A13" s="377"/>
      <c r="B13" s="379"/>
      <c r="C13" s="379"/>
      <c r="D13" s="381"/>
      <c r="E13" s="383"/>
    </row>
    <row r="14" spans="1:8" ht="18.75" x14ac:dyDescent="0.3">
      <c r="A14" s="100" t="s">
        <v>135</v>
      </c>
      <c r="B14" s="101" t="s">
        <v>136</v>
      </c>
      <c r="C14" s="102"/>
      <c r="D14" s="103"/>
      <c r="E14" s="104">
        <f>E15+E19+E31+E50+E54</f>
        <v>19240.8</v>
      </c>
      <c r="F14" s="98" t="e">
        <f>#REF!+#REF!</f>
        <v>#REF!</v>
      </c>
      <c r="G14" s="105" t="e">
        <f>E14-F14</f>
        <v>#REF!</v>
      </c>
    </row>
    <row r="15" spans="1:8" ht="42" customHeight="1" x14ac:dyDescent="0.3">
      <c r="A15" s="106" t="s">
        <v>137</v>
      </c>
      <c r="B15" s="107" t="s">
        <v>138</v>
      </c>
      <c r="C15" s="108"/>
      <c r="D15" s="103"/>
      <c r="E15" s="109">
        <f>E16</f>
        <v>1223.3</v>
      </c>
      <c r="H15" s="105"/>
    </row>
    <row r="16" spans="1:8" ht="18.75" x14ac:dyDescent="0.3">
      <c r="A16" s="110" t="s">
        <v>139</v>
      </c>
      <c r="B16" s="111" t="s">
        <v>140</v>
      </c>
      <c r="C16" s="111" t="s">
        <v>141</v>
      </c>
      <c r="D16" s="112"/>
      <c r="E16" s="113">
        <f>E17</f>
        <v>1223.3</v>
      </c>
    </row>
    <row r="17" spans="1:9" ht="75" x14ac:dyDescent="0.3">
      <c r="A17" s="114" t="s">
        <v>142</v>
      </c>
      <c r="B17" s="111" t="s">
        <v>140</v>
      </c>
      <c r="C17" s="111" t="s">
        <v>141</v>
      </c>
      <c r="D17" s="112">
        <v>100</v>
      </c>
      <c r="E17" s="113">
        <f>E18</f>
        <v>1223.3</v>
      </c>
    </row>
    <row r="18" spans="1:9" ht="37.5" x14ac:dyDescent="0.3">
      <c r="A18" s="115" t="s">
        <v>143</v>
      </c>
      <c r="B18" s="111" t="s">
        <v>140</v>
      </c>
      <c r="C18" s="111" t="s">
        <v>141</v>
      </c>
      <c r="D18" s="112">
        <v>120</v>
      </c>
      <c r="E18" s="113">
        <v>1223.3</v>
      </c>
    </row>
    <row r="19" spans="1:9" ht="48.75" customHeight="1" x14ac:dyDescent="0.3">
      <c r="A19" s="116" t="s">
        <v>144</v>
      </c>
      <c r="B19" s="108" t="s">
        <v>145</v>
      </c>
      <c r="C19" s="108"/>
      <c r="D19" s="103"/>
      <c r="E19" s="109">
        <f>E20</f>
        <v>3685.7999999999997</v>
      </c>
      <c r="F19" s="98" t="e">
        <f>#REF!</f>
        <v>#REF!</v>
      </c>
      <c r="G19" s="105" t="e">
        <f>E19-F19</f>
        <v>#REF!</v>
      </c>
      <c r="I19" s="105"/>
    </row>
    <row r="20" spans="1:9" ht="59.25" customHeight="1" x14ac:dyDescent="0.3">
      <c r="A20" s="117" t="s">
        <v>146</v>
      </c>
      <c r="B20" s="118" t="s">
        <v>147</v>
      </c>
      <c r="C20" s="108"/>
      <c r="D20" s="103"/>
      <c r="E20" s="109">
        <f>E21+E24</f>
        <v>3685.7999999999997</v>
      </c>
    </row>
    <row r="21" spans="1:9" ht="37.5" x14ac:dyDescent="0.3">
      <c r="A21" s="119" t="s">
        <v>148</v>
      </c>
      <c r="B21" s="120" t="s">
        <v>147</v>
      </c>
      <c r="C21" s="121" t="s">
        <v>149</v>
      </c>
      <c r="D21" s="122"/>
      <c r="E21" s="113">
        <f>E22</f>
        <v>280.8</v>
      </c>
    </row>
    <row r="22" spans="1:9" ht="75" x14ac:dyDescent="0.3">
      <c r="A22" s="114" t="s">
        <v>142</v>
      </c>
      <c r="B22" s="123" t="s">
        <v>147</v>
      </c>
      <c r="C22" s="121" t="s">
        <v>149</v>
      </c>
      <c r="D22" s="122">
        <v>100</v>
      </c>
      <c r="E22" s="113">
        <f>E23</f>
        <v>280.8</v>
      </c>
    </row>
    <row r="23" spans="1:9" ht="37.5" x14ac:dyDescent="0.3">
      <c r="A23" s="124" t="s">
        <v>143</v>
      </c>
      <c r="B23" s="123" t="s">
        <v>147</v>
      </c>
      <c r="C23" s="121" t="s">
        <v>149</v>
      </c>
      <c r="D23" s="112">
        <v>120</v>
      </c>
      <c r="E23" s="113">
        <v>280.8</v>
      </c>
    </row>
    <row r="24" spans="1:9" ht="37.5" x14ac:dyDescent="0.3">
      <c r="A24" s="125" t="s">
        <v>150</v>
      </c>
      <c r="B24" s="126" t="s">
        <v>147</v>
      </c>
      <c r="C24" s="126" t="s">
        <v>151</v>
      </c>
      <c r="D24" s="127"/>
      <c r="E24" s="109">
        <f>E25+E27+E29</f>
        <v>3404.9999999999995</v>
      </c>
      <c r="F24" s="98" t="e">
        <f>#REF!</f>
        <v>#REF!</v>
      </c>
      <c r="G24" s="105" t="e">
        <f>E24-F24</f>
        <v>#REF!</v>
      </c>
      <c r="I24" s="105"/>
    </row>
    <row r="25" spans="1:9" ht="75" x14ac:dyDescent="0.3">
      <c r="A25" s="114" t="s">
        <v>142</v>
      </c>
      <c r="B25" s="123" t="s">
        <v>147</v>
      </c>
      <c r="C25" s="128" t="s">
        <v>151</v>
      </c>
      <c r="D25" s="112">
        <v>100</v>
      </c>
      <c r="E25" s="113">
        <f>E26</f>
        <v>2083.1</v>
      </c>
      <c r="I25" s="105"/>
    </row>
    <row r="26" spans="1:9" ht="37.5" x14ac:dyDescent="0.3">
      <c r="A26" s="124" t="s">
        <v>143</v>
      </c>
      <c r="B26" s="123" t="s">
        <v>147</v>
      </c>
      <c r="C26" s="128" t="s">
        <v>151</v>
      </c>
      <c r="D26" s="112">
        <v>120</v>
      </c>
      <c r="E26" s="113">
        <f>2082.4+0.7</f>
        <v>2083.1</v>
      </c>
      <c r="I26" s="105"/>
    </row>
    <row r="27" spans="1:9" ht="37.5" x14ac:dyDescent="0.3">
      <c r="A27" s="115" t="s">
        <v>152</v>
      </c>
      <c r="B27" s="123" t="s">
        <v>147</v>
      </c>
      <c r="C27" s="128" t="s">
        <v>151</v>
      </c>
      <c r="D27" s="112">
        <v>200</v>
      </c>
      <c r="E27" s="113">
        <f>E28</f>
        <v>1306.8</v>
      </c>
      <c r="I27" s="105"/>
    </row>
    <row r="28" spans="1:9" ht="37.5" x14ac:dyDescent="0.3">
      <c r="A28" s="124" t="s">
        <v>153</v>
      </c>
      <c r="B28" s="123" t="s">
        <v>147</v>
      </c>
      <c r="C28" s="128" t="s">
        <v>151</v>
      </c>
      <c r="D28" s="112">
        <v>240</v>
      </c>
      <c r="E28" s="113">
        <f>1328.1-0.7-20.6</f>
        <v>1306.8</v>
      </c>
      <c r="I28" s="105"/>
    </row>
    <row r="29" spans="1:9" ht="18.75" x14ac:dyDescent="0.3">
      <c r="A29" s="129" t="s">
        <v>154</v>
      </c>
      <c r="B29" s="123" t="s">
        <v>147</v>
      </c>
      <c r="C29" s="128" t="s">
        <v>151</v>
      </c>
      <c r="D29" s="112">
        <v>800</v>
      </c>
      <c r="E29" s="113">
        <f>E30</f>
        <v>15.1</v>
      </c>
      <c r="I29" s="105"/>
    </row>
    <row r="30" spans="1:9" ht="18.75" x14ac:dyDescent="0.3">
      <c r="A30" s="129" t="s">
        <v>155</v>
      </c>
      <c r="B30" s="123" t="s">
        <v>147</v>
      </c>
      <c r="C30" s="128" t="s">
        <v>151</v>
      </c>
      <c r="D30" s="112">
        <v>850</v>
      </c>
      <c r="E30" s="113">
        <v>15.1</v>
      </c>
      <c r="I30" s="105"/>
    </row>
    <row r="31" spans="1:9" ht="75" x14ac:dyDescent="0.3">
      <c r="A31" s="130" t="s">
        <v>156</v>
      </c>
      <c r="B31" s="108" t="s">
        <v>157</v>
      </c>
      <c r="C31" s="131"/>
      <c r="D31" s="132"/>
      <c r="E31" s="133">
        <f>E32+E35+E42+E45</f>
        <v>13895.199999999999</v>
      </c>
      <c r="F31" s="105" t="e">
        <f>#REF!</f>
        <v>#REF!</v>
      </c>
      <c r="G31" s="105" t="e">
        <f>E31-F31</f>
        <v>#REF!</v>
      </c>
    </row>
    <row r="32" spans="1:9" ht="80.25" customHeight="1" x14ac:dyDescent="0.3">
      <c r="A32" s="106" t="s">
        <v>158</v>
      </c>
      <c r="B32" s="134" t="s">
        <v>159</v>
      </c>
      <c r="C32" s="134" t="s">
        <v>160</v>
      </c>
      <c r="D32" s="127"/>
      <c r="E32" s="109">
        <f>SUM(E33)</f>
        <v>1223.3</v>
      </c>
    </row>
    <row r="33" spans="1:9" ht="75" x14ac:dyDescent="0.3">
      <c r="A33" s="114" t="s">
        <v>142</v>
      </c>
      <c r="B33" s="111" t="s">
        <v>159</v>
      </c>
      <c r="C33" s="111" t="s">
        <v>160</v>
      </c>
      <c r="D33" s="112">
        <v>100</v>
      </c>
      <c r="E33" s="113">
        <f>E34</f>
        <v>1223.3</v>
      </c>
    </row>
    <row r="34" spans="1:9" ht="37.5" x14ac:dyDescent="0.3">
      <c r="A34" s="124" t="s">
        <v>143</v>
      </c>
      <c r="B34" s="111" t="s">
        <v>159</v>
      </c>
      <c r="C34" s="111" t="s">
        <v>160</v>
      </c>
      <c r="D34" s="112">
        <v>120</v>
      </c>
      <c r="E34" s="113">
        <v>1223.3</v>
      </c>
    </row>
    <row r="35" spans="1:9" ht="56.25" x14ac:dyDescent="0.3">
      <c r="A35" s="135" t="s">
        <v>161</v>
      </c>
      <c r="B35" s="126" t="s">
        <v>159</v>
      </c>
      <c r="C35" s="134" t="s">
        <v>162</v>
      </c>
      <c r="D35" s="127"/>
      <c r="E35" s="136">
        <f>E36+E38+E40</f>
        <v>10919</v>
      </c>
      <c r="F35" s="105"/>
      <c r="I35" s="105"/>
    </row>
    <row r="36" spans="1:9" ht="75" x14ac:dyDescent="0.3">
      <c r="A36" s="114" t="s">
        <v>142</v>
      </c>
      <c r="B36" s="128" t="s">
        <v>159</v>
      </c>
      <c r="C36" s="111" t="s">
        <v>162</v>
      </c>
      <c r="D36" s="112">
        <v>100</v>
      </c>
      <c r="E36" s="113">
        <f>E37</f>
        <v>9277.2000000000007</v>
      </c>
      <c r="I36" s="105"/>
    </row>
    <row r="37" spans="1:9" ht="37.5" x14ac:dyDescent="0.3">
      <c r="A37" s="124" t="s">
        <v>143</v>
      </c>
      <c r="B37" s="111" t="s">
        <v>159</v>
      </c>
      <c r="C37" s="111" t="s">
        <v>162</v>
      </c>
      <c r="D37" s="112">
        <v>120</v>
      </c>
      <c r="E37" s="113">
        <f>9275.6+1.6</f>
        <v>9277.2000000000007</v>
      </c>
      <c r="I37" s="105"/>
    </row>
    <row r="38" spans="1:9" ht="37.5" x14ac:dyDescent="0.3">
      <c r="A38" s="115" t="s">
        <v>152</v>
      </c>
      <c r="B38" s="111" t="s">
        <v>159</v>
      </c>
      <c r="C38" s="111" t="s">
        <v>162</v>
      </c>
      <c r="D38" s="112">
        <v>200</v>
      </c>
      <c r="E38" s="113">
        <f>E39</f>
        <v>1617.8</v>
      </c>
      <c r="F38" s="98" t="e">
        <f>F39</f>
        <v>#REF!</v>
      </c>
      <c r="G38" s="105" t="e">
        <f>E38-F38</f>
        <v>#REF!</v>
      </c>
      <c r="I38" s="105"/>
    </row>
    <row r="39" spans="1:9" ht="37.5" x14ac:dyDescent="0.3">
      <c r="A39" s="124" t="s">
        <v>153</v>
      </c>
      <c r="B39" s="111" t="s">
        <v>159</v>
      </c>
      <c r="C39" s="111" t="s">
        <v>162</v>
      </c>
      <c r="D39" s="112">
        <v>240</v>
      </c>
      <c r="E39" s="113">
        <f>1687.3-1.6-67.9</f>
        <v>1617.8</v>
      </c>
      <c r="F39" s="98" t="e">
        <f>#REF!</f>
        <v>#REF!</v>
      </c>
      <c r="G39" s="105" t="e">
        <f>E39-F39</f>
        <v>#REF!</v>
      </c>
      <c r="I39" s="105"/>
    </row>
    <row r="40" spans="1:9" ht="18.75" x14ac:dyDescent="0.3">
      <c r="A40" s="129" t="s">
        <v>154</v>
      </c>
      <c r="B40" s="111" t="s">
        <v>159</v>
      </c>
      <c r="C40" s="111" t="s">
        <v>162</v>
      </c>
      <c r="D40" s="112">
        <v>800</v>
      </c>
      <c r="E40" s="137">
        <f>E41</f>
        <v>24</v>
      </c>
      <c r="I40" s="105"/>
    </row>
    <row r="41" spans="1:9" ht="18.75" x14ac:dyDescent="0.3">
      <c r="A41" s="129" t="s">
        <v>155</v>
      </c>
      <c r="B41" s="111" t="s">
        <v>159</v>
      </c>
      <c r="C41" s="111" t="s">
        <v>162</v>
      </c>
      <c r="D41" s="112">
        <v>850</v>
      </c>
      <c r="E41" s="113">
        <f>8+16</f>
        <v>24</v>
      </c>
      <c r="I41" s="105"/>
    </row>
    <row r="42" spans="1:9" ht="75" x14ac:dyDescent="0.3">
      <c r="A42" s="138" t="s">
        <v>163</v>
      </c>
      <c r="B42" s="139" t="s">
        <v>159</v>
      </c>
      <c r="C42" s="139" t="s">
        <v>164</v>
      </c>
      <c r="D42" s="140"/>
      <c r="E42" s="104">
        <f>E43</f>
        <v>6.9</v>
      </c>
      <c r="I42" s="105"/>
    </row>
    <row r="43" spans="1:9" ht="37.5" x14ac:dyDescent="0.3">
      <c r="A43" s="115" t="s">
        <v>152</v>
      </c>
      <c r="B43" s="128" t="s">
        <v>159</v>
      </c>
      <c r="C43" s="141" t="s">
        <v>164</v>
      </c>
      <c r="D43" s="142">
        <v>200</v>
      </c>
      <c r="E43" s="113">
        <f>E44</f>
        <v>6.9</v>
      </c>
      <c r="I43" s="105"/>
    </row>
    <row r="44" spans="1:9" ht="37.5" x14ac:dyDescent="0.3">
      <c r="A44" s="143" t="s">
        <v>153</v>
      </c>
      <c r="B44" s="111" t="s">
        <v>159</v>
      </c>
      <c r="C44" s="141" t="s">
        <v>164</v>
      </c>
      <c r="D44" s="142">
        <v>240</v>
      </c>
      <c r="E44" s="113">
        <v>6.9</v>
      </c>
      <c r="I44" s="105"/>
    </row>
    <row r="45" spans="1:9" ht="75" x14ac:dyDescent="0.3">
      <c r="A45" s="144" t="s">
        <v>165</v>
      </c>
      <c r="B45" s="139" t="s">
        <v>159</v>
      </c>
      <c r="C45" s="139" t="s">
        <v>166</v>
      </c>
      <c r="D45" s="145"/>
      <c r="E45" s="146">
        <f>E46+E48</f>
        <v>1746</v>
      </c>
      <c r="I45" s="105"/>
    </row>
    <row r="46" spans="1:9" ht="75" x14ac:dyDescent="0.3">
      <c r="A46" s="147" t="s">
        <v>142</v>
      </c>
      <c r="B46" s="111" t="s">
        <v>159</v>
      </c>
      <c r="C46" s="141" t="s">
        <v>166</v>
      </c>
      <c r="D46" s="148">
        <v>100</v>
      </c>
      <c r="E46" s="149">
        <f>E47</f>
        <v>1619.8</v>
      </c>
      <c r="I46" s="105"/>
    </row>
    <row r="47" spans="1:9" ht="37.5" x14ac:dyDescent="0.3">
      <c r="A47" s="124" t="s">
        <v>143</v>
      </c>
      <c r="B47" s="111" t="s">
        <v>159</v>
      </c>
      <c r="C47" s="141" t="s">
        <v>166</v>
      </c>
      <c r="D47" s="148">
        <v>120</v>
      </c>
      <c r="E47" s="149">
        <v>1619.8</v>
      </c>
      <c r="I47" s="105"/>
    </row>
    <row r="48" spans="1:9" ht="37.5" x14ac:dyDescent="0.3">
      <c r="A48" s="115" t="s">
        <v>152</v>
      </c>
      <c r="B48" s="111" t="s">
        <v>159</v>
      </c>
      <c r="C48" s="128" t="s">
        <v>166</v>
      </c>
      <c r="D48" s="148">
        <v>200</v>
      </c>
      <c r="E48" s="149">
        <f>E49</f>
        <v>126.2</v>
      </c>
      <c r="I48" s="105"/>
    </row>
    <row r="49" spans="1:9" ht="37.5" x14ac:dyDescent="0.3">
      <c r="A49" s="150" t="s">
        <v>153</v>
      </c>
      <c r="B49" s="128" t="s">
        <v>159</v>
      </c>
      <c r="C49" s="128" t="s">
        <v>166</v>
      </c>
      <c r="D49" s="148">
        <v>240</v>
      </c>
      <c r="E49" s="149">
        <v>126.2</v>
      </c>
      <c r="I49" s="105"/>
    </row>
    <row r="50" spans="1:9" ht="18.75" x14ac:dyDescent="0.3">
      <c r="A50" s="100" t="s">
        <v>167</v>
      </c>
      <c r="B50" s="134" t="s">
        <v>168</v>
      </c>
      <c r="C50" s="134"/>
      <c r="D50" s="127"/>
      <c r="E50" s="109">
        <f>E51</f>
        <v>30</v>
      </c>
      <c r="I50" s="105"/>
    </row>
    <row r="51" spans="1:9" ht="18.75" x14ac:dyDescent="0.3">
      <c r="A51" s="129" t="s">
        <v>169</v>
      </c>
      <c r="B51" s="111" t="s">
        <v>170</v>
      </c>
      <c r="C51" s="111" t="s">
        <v>171</v>
      </c>
      <c r="D51" s="151"/>
      <c r="E51" s="113">
        <f>E52</f>
        <v>30</v>
      </c>
      <c r="I51" s="105"/>
    </row>
    <row r="52" spans="1:9" ht="18.75" x14ac:dyDescent="0.3">
      <c r="A52" s="129" t="s">
        <v>154</v>
      </c>
      <c r="B52" s="111" t="s">
        <v>170</v>
      </c>
      <c r="C52" s="111" t="s">
        <v>171</v>
      </c>
      <c r="D52" s="152">
        <v>800</v>
      </c>
      <c r="E52" s="113">
        <f>E53</f>
        <v>30</v>
      </c>
      <c r="I52" s="105"/>
    </row>
    <row r="53" spans="1:9" ht="18.75" x14ac:dyDescent="0.3">
      <c r="A53" s="129" t="s">
        <v>172</v>
      </c>
      <c r="B53" s="111" t="s">
        <v>170</v>
      </c>
      <c r="C53" s="111" t="s">
        <v>171</v>
      </c>
      <c r="D53" s="152">
        <v>870</v>
      </c>
      <c r="E53" s="113">
        <v>30</v>
      </c>
      <c r="I53" s="105"/>
    </row>
    <row r="54" spans="1:9" ht="18.75" x14ac:dyDescent="0.3">
      <c r="A54" s="100" t="s">
        <v>173</v>
      </c>
      <c r="B54" s="134" t="s">
        <v>174</v>
      </c>
      <c r="C54" s="111"/>
      <c r="D54" s="152"/>
      <c r="E54" s="109">
        <f>E55+E58+E61+E65</f>
        <v>406.5</v>
      </c>
      <c r="I54" s="105"/>
    </row>
    <row r="55" spans="1:9" ht="56.25" x14ac:dyDescent="0.3">
      <c r="A55" s="153" t="s">
        <v>175</v>
      </c>
      <c r="B55" s="154" t="s">
        <v>176</v>
      </c>
      <c r="C55" s="118" t="s">
        <v>177</v>
      </c>
      <c r="D55" s="152"/>
      <c r="E55" s="109">
        <f>E56</f>
        <v>84</v>
      </c>
      <c r="I55" s="105"/>
    </row>
    <row r="56" spans="1:9" ht="18.75" x14ac:dyDescent="0.3">
      <c r="A56" s="129" t="s">
        <v>154</v>
      </c>
      <c r="B56" s="120" t="s">
        <v>176</v>
      </c>
      <c r="C56" s="120" t="s">
        <v>177</v>
      </c>
      <c r="D56" s="155">
        <v>800</v>
      </c>
      <c r="E56" s="156">
        <f>E57</f>
        <v>84</v>
      </c>
      <c r="I56" s="105"/>
    </row>
    <row r="57" spans="1:9" ht="18.75" x14ac:dyDescent="0.3">
      <c r="A57" s="129" t="s">
        <v>178</v>
      </c>
      <c r="B57" s="120" t="s">
        <v>176</v>
      </c>
      <c r="C57" s="120" t="s">
        <v>177</v>
      </c>
      <c r="D57" s="155">
        <v>850</v>
      </c>
      <c r="E57" s="156">
        <v>84</v>
      </c>
      <c r="I57" s="105"/>
    </row>
    <row r="58" spans="1:9" ht="75" x14ac:dyDescent="0.3">
      <c r="A58" s="345" t="s">
        <v>318</v>
      </c>
      <c r="B58" s="263" t="s">
        <v>176</v>
      </c>
      <c r="C58" s="263" t="s">
        <v>319</v>
      </c>
      <c r="D58" s="265"/>
      <c r="E58" s="243">
        <f>E59</f>
        <v>72.5</v>
      </c>
      <c r="I58" s="105"/>
    </row>
    <row r="59" spans="1:9" ht="18.75" x14ac:dyDescent="0.3">
      <c r="A59" s="185" t="s">
        <v>154</v>
      </c>
      <c r="B59" s="260" t="s">
        <v>176</v>
      </c>
      <c r="C59" s="257" t="s">
        <v>319</v>
      </c>
      <c r="D59" s="193">
        <v>800</v>
      </c>
      <c r="E59" s="172">
        <v>72.5</v>
      </c>
      <c r="I59" s="105"/>
    </row>
    <row r="60" spans="1:9" ht="18.75" x14ac:dyDescent="0.3">
      <c r="A60" s="185" t="s">
        <v>178</v>
      </c>
      <c r="B60" s="257" t="s">
        <v>176</v>
      </c>
      <c r="C60" s="257" t="s">
        <v>319</v>
      </c>
      <c r="D60" s="267">
        <v>850</v>
      </c>
      <c r="E60" s="172">
        <v>72.5</v>
      </c>
      <c r="I60" s="105"/>
    </row>
    <row r="61" spans="1:9" ht="18.75" x14ac:dyDescent="0.3">
      <c r="A61" s="162" t="s">
        <v>312</v>
      </c>
      <c r="B61" s="263" t="s">
        <v>176</v>
      </c>
      <c r="C61" s="257"/>
      <c r="D61" s="344"/>
      <c r="E61" s="243">
        <f t="shared" ref="E61:E63" si="0">E62</f>
        <v>200</v>
      </c>
      <c r="I61" s="105"/>
    </row>
    <row r="62" spans="1:9" ht="117" customHeight="1" x14ac:dyDescent="0.3">
      <c r="A62" s="345" t="s">
        <v>313</v>
      </c>
      <c r="B62" s="263" t="s">
        <v>176</v>
      </c>
      <c r="C62" s="263" t="s">
        <v>314</v>
      </c>
      <c r="D62" s="346"/>
      <c r="E62" s="243">
        <f t="shared" si="0"/>
        <v>200</v>
      </c>
      <c r="I62" s="105"/>
    </row>
    <row r="63" spans="1:9" ht="18.75" x14ac:dyDescent="0.3">
      <c r="A63" s="185" t="s">
        <v>154</v>
      </c>
      <c r="B63" s="257" t="s">
        <v>176</v>
      </c>
      <c r="C63" s="257" t="s">
        <v>314</v>
      </c>
      <c r="D63" s="267">
        <v>800</v>
      </c>
      <c r="E63" s="172">
        <f t="shared" si="0"/>
        <v>200</v>
      </c>
      <c r="I63" s="105"/>
    </row>
    <row r="64" spans="1:9" ht="18.75" x14ac:dyDescent="0.3">
      <c r="A64" s="185" t="s">
        <v>315</v>
      </c>
      <c r="B64" s="257" t="s">
        <v>176</v>
      </c>
      <c r="C64" s="257" t="s">
        <v>314</v>
      </c>
      <c r="D64" s="267">
        <v>830</v>
      </c>
      <c r="E64" s="172">
        <v>200</v>
      </c>
      <c r="I64" s="105"/>
    </row>
    <row r="65" spans="1:9" ht="18.75" x14ac:dyDescent="0.3">
      <c r="A65" s="347" t="s">
        <v>316</v>
      </c>
      <c r="B65" s="159" t="s">
        <v>176</v>
      </c>
      <c r="C65" s="159" t="s">
        <v>317</v>
      </c>
      <c r="D65" s="271"/>
      <c r="E65" s="348">
        <f>E66</f>
        <v>50</v>
      </c>
      <c r="I65" s="105"/>
    </row>
    <row r="66" spans="1:9" ht="37.5" x14ac:dyDescent="0.3">
      <c r="A66" s="115" t="s">
        <v>152</v>
      </c>
      <c r="B66" s="170" t="s">
        <v>176</v>
      </c>
      <c r="C66" s="169" t="s">
        <v>317</v>
      </c>
      <c r="D66" s="276">
        <v>200</v>
      </c>
      <c r="E66" s="349">
        <f>E67</f>
        <v>50</v>
      </c>
      <c r="I66" s="105"/>
    </row>
    <row r="67" spans="1:9" ht="37.5" x14ac:dyDescent="0.3">
      <c r="A67" s="115" t="s">
        <v>153</v>
      </c>
      <c r="B67" s="170" t="s">
        <v>176</v>
      </c>
      <c r="C67" s="169" t="s">
        <v>317</v>
      </c>
      <c r="D67" s="276">
        <v>240</v>
      </c>
      <c r="E67" s="172">
        <v>50</v>
      </c>
      <c r="I67" s="105"/>
    </row>
    <row r="68" spans="1:9" ht="37.5" x14ac:dyDescent="0.3">
      <c r="A68" s="157" t="s">
        <v>179</v>
      </c>
      <c r="B68" s="154" t="s">
        <v>145</v>
      </c>
      <c r="C68" s="134" t="s">
        <v>180</v>
      </c>
      <c r="D68" s="158"/>
      <c r="E68" s="109">
        <f>E69</f>
        <v>160</v>
      </c>
      <c r="I68" s="105"/>
    </row>
    <row r="69" spans="1:9" ht="56.25" x14ac:dyDescent="0.3">
      <c r="A69" s="130" t="s">
        <v>181</v>
      </c>
      <c r="B69" s="154" t="s">
        <v>182</v>
      </c>
      <c r="C69" s="134"/>
      <c r="D69" s="158"/>
      <c r="E69" s="109">
        <f>E70</f>
        <v>160</v>
      </c>
      <c r="I69" s="105"/>
    </row>
    <row r="70" spans="1:9" ht="93.75" x14ac:dyDescent="0.3">
      <c r="A70" s="130" t="s">
        <v>183</v>
      </c>
      <c r="B70" s="159" t="s">
        <v>184</v>
      </c>
      <c r="C70" s="134" t="s">
        <v>185</v>
      </c>
      <c r="D70" s="160"/>
      <c r="E70" s="136">
        <f>E71</f>
        <v>160</v>
      </c>
      <c r="I70" s="105"/>
    </row>
    <row r="71" spans="1:9" ht="37.5" x14ac:dyDescent="0.3">
      <c r="A71" s="115" t="s">
        <v>152</v>
      </c>
      <c r="B71" s="111" t="s">
        <v>184</v>
      </c>
      <c r="C71" s="111" t="s">
        <v>185</v>
      </c>
      <c r="D71" s="160">
        <v>200</v>
      </c>
      <c r="E71" s="161">
        <f>E72</f>
        <v>160</v>
      </c>
      <c r="I71" s="105"/>
    </row>
    <row r="72" spans="1:9" ht="37.5" x14ac:dyDescent="0.3">
      <c r="A72" s="150" t="s">
        <v>153</v>
      </c>
      <c r="B72" s="111" t="s">
        <v>184</v>
      </c>
      <c r="C72" s="111" t="s">
        <v>185</v>
      </c>
      <c r="D72" s="160">
        <v>240</v>
      </c>
      <c r="E72" s="161">
        <v>160</v>
      </c>
      <c r="I72" s="105"/>
    </row>
    <row r="73" spans="1:9" ht="18.75" x14ac:dyDescent="0.3">
      <c r="A73" s="162" t="s">
        <v>186</v>
      </c>
      <c r="B73" s="159" t="s">
        <v>157</v>
      </c>
      <c r="C73" s="159"/>
      <c r="D73" s="163"/>
      <c r="E73" s="164">
        <f>E74</f>
        <v>871.3</v>
      </c>
      <c r="I73" s="105"/>
    </row>
    <row r="74" spans="1:9" ht="18.75" x14ac:dyDescent="0.3">
      <c r="A74" s="162" t="s">
        <v>187</v>
      </c>
      <c r="B74" s="159" t="s">
        <v>136</v>
      </c>
      <c r="C74" s="159"/>
      <c r="D74" s="163"/>
      <c r="E74" s="164">
        <f>E76</f>
        <v>871.3</v>
      </c>
      <c r="I74" s="105"/>
    </row>
    <row r="75" spans="1:9" ht="56.25" x14ac:dyDescent="0.3">
      <c r="A75" s="165" t="s">
        <v>188</v>
      </c>
      <c r="B75" s="159" t="s">
        <v>189</v>
      </c>
      <c r="C75" s="159"/>
      <c r="D75" s="163"/>
      <c r="E75" s="164">
        <f>E76</f>
        <v>871.3</v>
      </c>
      <c r="I75" s="105"/>
    </row>
    <row r="76" spans="1:9" ht="56.25" x14ac:dyDescent="0.3">
      <c r="A76" s="166" t="s">
        <v>190</v>
      </c>
      <c r="B76" s="159" t="s">
        <v>189</v>
      </c>
      <c r="C76" s="167" t="s">
        <v>191</v>
      </c>
      <c r="D76" s="163"/>
      <c r="E76" s="164">
        <f>E77+E79</f>
        <v>871.3</v>
      </c>
      <c r="I76" s="105"/>
    </row>
    <row r="77" spans="1:9" ht="75" x14ac:dyDescent="0.3">
      <c r="A77" s="168" t="s">
        <v>142</v>
      </c>
      <c r="B77" s="169" t="s">
        <v>189</v>
      </c>
      <c r="C77" s="170" t="s">
        <v>191</v>
      </c>
      <c r="D77" s="171">
        <v>100</v>
      </c>
      <c r="E77" s="172">
        <f>E78</f>
        <v>764.3</v>
      </c>
      <c r="I77" s="105"/>
    </row>
    <row r="78" spans="1:9" ht="18.75" x14ac:dyDescent="0.3">
      <c r="A78" s="173" t="s">
        <v>192</v>
      </c>
      <c r="B78" s="169" t="s">
        <v>189</v>
      </c>
      <c r="C78" s="170" t="s">
        <v>191</v>
      </c>
      <c r="D78" s="171">
        <v>110</v>
      </c>
      <c r="E78" s="172">
        <f>773.3-9</f>
        <v>764.3</v>
      </c>
      <c r="I78" s="105"/>
    </row>
    <row r="79" spans="1:9" ht="37.5" x14ac:dyDescent="0.3">
      <c r="A79" s="115" t="s">
        <v>152</v>
      </c>
      <c r="B79" s="169" t="s">
        <v>189</v>
      </c>
      <c r="C79" s="170" t="s">
        <v>191</v>
      </c>
      <c r="D79" s="171">
        <v>200</v>
      </c>
      <c r="E79" s="172">
        <f>E80</f>
        <v>107</v>
      </c>
      <c r="I79" s="105"/>
    </row>
    <row r="80" spans="1:9" ht="37.5" x14ac:dyDescent="0.3">
      <c r="A80" s="115" t="s">
        <v>153</v>
      </c>
      <c r="B80" s="169" t="s">
        <v>189</v>
      </c>
      <c r="C80" s="170" t="s">
        <v>191</v>
      </c>
      <c r="D80" s="171">
        <v>240</v>
      </c>
      <c r="E80" s="174">
        <f>152-45</f>
        <v>107</v>
      </c>
      <c r="I80" s="105"/>
    </row>
    <row r="81" spans="1:9" ht="18.75" x14ac:dyDescent="0.3">
      <c r="A81" s="100" t="s">
        <v>193</v>
      </c>
      <c r="B81" s="134" t="s">
        <v>194</v>
      </c>
      <c r="C81" s="134"/>
      <c r="D81" s="127"/>
      <c r="E81" s="136">
        <f>E82+E108</f>
        <v>34299.9</v>
      </c>
      <c r="F81" s="105"/>
      <c r="I81" s="105"/>
    </row>
    <row r="82" spans="1:9" ht="18.75" x14ac:dyDescent="0.3">
      <c r="A82" s="175" t="s">
        <v>195</v>
      </c>
      <c r="B82" s="126" t="s">
        <v>145</v>
      </c>
      <c r="C82" s="126"/>
      <c r="D82" s="176"/>
      <c r="E82" s="177">
        <f>E83</f>
        <v>25643.1</v>
      </c>
      <c r="F82" s="105"/>
      <c r="I82" s="105"/>
    </row>
    <row r="83" spans="1:9" ht="56.25" x14ac:dyDescent="0.3">
      <c r="A83" s="178" t="s">
        <v>188</v>
      </c>
      <c r="B83" s="126" t="s">
        <v>196</v>
      </c>
      <c r="C83" s="126"/>
      <c r="D83" s="176"/>
      <c r="E83" s="177">
        <f>E84+E87+E90+E93+E96+E99+E102+E105</f>
        <v>25643.1</v>
      </c>
      <c r="I83" s="105"/>
    </row>
    <row r="84" spans="1:9" ht="56.25" x14ac:dyDescent="0.3">
      <c r="A84" s="125" t="s">
        <v>197</v>
      </c>
      <c r="B84" s="126" t="s">
        <v>196</v>
      </c>
      <c r="C84" s="126" t="s">
        <v>198</v>
      </c>
      <c r="D84" s="176"/>
      <c r="E84" s="177">
        <f>E85</f>
        <v>2750</v>
      </c>
      <c r="I84" s="105"/>
    </row>
    <row r="85" spans="1:9" ht="37.5" x14ac:dyDescent="0.3">
      <c r="A85" s="115" t="s">
        <v>152</v>
      </c>
      <c r="B85" s="128" t="s">
        <v>196</v>
      </c>
      <c r="C85" s="128" t="s">
        <v>198</v>
      </c>
      <c r="D85" s="112">
        <v>200</v>
      </c>
      <c r="E85" s="179">
        <f>E86</f>
        <v>2750</v>
      </c>
      <c r="I85" s="105"/>
    </row>
    <row r="86" spans="1:9" ht="37.5" x14ac:dyDescent="0.3">
      <c r="A86" s="115" t="s">
        <v>153</v>
      </c>
      <c r="B86" s="128" t="s">
        <v>196</v>
      </c>
      <c r="C86" s="128" t="s">
        <v>198</v>
      </c>
      <c r="D86" s="112">
        <v>240</v>
      </c>
      <c r="E86" s="179">
        <f>4560-1810</f>
        <v>2750</v>
      </c>
      <c r="I86" s="105"/>
    </row>
    <row r="87" spans="1:9" ht="37.5" hidden="1" x14ac:dyDescent="0.3">
      <c r="A87" s="130" t="s">
        <v>199</v>
      </c>
      <c r="B87" s="126" t="s">
        <v>196</v>
      </c>
      <c r="C87" s="126" t="s">
        <v>200</v>
      </c>
      <c r="D87" s="112"/>
      <c r="E87" s="179">
        <f>SUM(E88)</f>
        <v>0</v>
      </c>
      <c r="I87" s="105"/>
    </row>
    <row r="88" spans="1:9" ht="37.5" hidden="1" x14ac:dyDescent="0.3">
      <c r="A88" s="115" t="s">
        <v>152</v>
      </c>
      <c r="B88" s="128" t="s">
        <v>196</v>
      </c>
      <c r="C88" s="128" t="s">
        <v>200</v>
      </c>
      <c r="D88" s="112">
        <v>200</v>
      </c>
      <c r="E88" s="179">
        <f>SUM(E89)</f>
        <v>0</v>
      </c>
      <c r="I88" s="105"/>
    </row>
    <row r="89" spans="1:9" ht="37.5" hidden="1" x14ac:dyDescent="0.3">
      <c r="A89" s="115" t="s">
        <v>153</v>
      </c>
      <c r="B89" s="128" t="s">
        <v>196</v>
      </c>
      <c r="C89" s="128" t="s">
        <v>200</v>
      </c>
      <c r="D89" s="112">
        <v>240</v>
      </c>
      <c r="E89" s="179">
        <f>837.9-0.3-837.6</f>
        <v>0</v>
      </c>
      <c r="I89" s="105"/>
    </row>
    <row r="90" spans="1:9" ht="18.75" x14ac:dyDescent="0.3">
      <c r="A90" s="100" t="s">
        <v>201</v>
      </c>
      <c r="B90" s="126" t="s">
        <v>196</v>
      </c>
      <c r="C90" s="126" t="s">
        <v>202</v>
      </c>
      <c r="D90" s="127"/>
      <c r="E90" s="177">
        <f>E91</f>
        <v>1587</v>
      </c>
      <c r="I90" s="105"/>
    </row>
    <row r="91" spans="1:9" ht="37.5" x14ac:dyDescent="0.3">
      <c r="A91" s="115" t="s">
        <v>152</v>
      </c>
      <c r="B91" s="128" t="s">
        <v>196</v>
      </c>
      <c r="C91" s="128" t="s">
        <v>202</v>
      </c>
      <c r="D91" s="112">
        <v>200</v>
      </c>
      <c r="E91" s="179">
        <f>E92</f>
        <v>1587</v>
      </c>
      <c r="I91" s="105"/>
    </row>
    <row r="92" spans="1:9" ht="37.5" x14ac:dyDescent="0.3">
      <c r="A92" s="115" t="s">
        <v>153</v>
      </c>
      <c r="B92" s="128" t="s">
        <v>196</v>
      </c>
      <c r="C92" s="128" t="s">
        <v>202</v>
      </c>
      <c r="D92" s="112">
        <v>240</v>
      </c>
      <c r="E92" s="179">
        <f>65+1525-3</f>
        <v>1587</v>
      </c>
      <c r="I92" s="105"/>
    </row>
    <row r="93" spans="1:9" ht="37.5" customHeight="1" x14ac:dyDescent="0.3">
      <c r="A93" s="180" t="s">
        <v>203</v>
      </c>
      <c r="B93" s="126" t="s">
        <v>196</v>
      </c>
      <c r="C93" s="126" t="s">
        <v>204</v>
      </c>
      <c r="D93" s="176"/>
      <c r="E93" s="177">
        <f>E94</f>
        <v>1149</v>
      </c>
      <c r="I93" s="105"/>
    </row>
    <row r="94" spans="1:9" ht="37.5" x14ac:dyDescent="0.3">
      <c r="A94" s="115" t="s">
        <v>152</v>
      </c>
      <c r="B94" s="128" t="s">
        <v>196</v>
      </c>
      <c r="C94" s="128" t="s">
        <v>204</v>
      </c>
      <c r="D94" s="112">
        <v>200</v>
      </c>
      <c r="E94" s="179">
        <f>E95</f>
        <v>1149</v>
      </c>
      <c r="I94" s="105"/>
    </row>
    <row r="95" spans="1:9" ht="37.5" x14ac:dyDescent="0.3">
      <c r="A95" s="115" t="s">
        <v>153</v>
      </c>
      <c r="B95" s="128" t="s">
        <v>196</v>
      </c>
      <c r="C95" s="128" t="s">
        <v>204</v>
      </c>
      <c r="D95" s="112">
        <v>240</v>
      </c>
      <c r="E95" s="179">
        <f>100+710+339</f>
        <v>1149</v>
      </c>
      <c r="I95" s="105"/>
    </row>
    <row r="96" spans="1:9" ht="199.5" customHeight="1" x14ac:dyDescent="0.3">
      <c r="A96" s="130" t="s">
        <v>205</v>
      </c>
      <c r="B96" s="126" t="s">
        <v>196</v>
      </c>
      <c r="C96" s="126" t="s">
        <v>206</v>
      </c>
      <c r="D96" s="176"/>
      <c r="E96" s="177">
        <f>E97</f>
        <v>6980.5</v>
      </c>
      <c r="I96" s="105"/>
    </row>
    <row r="97" spans="1:9" ht="37.5" x14ac:dyDescent="0.3">
      <c r="A97" s="115" t="s">
        <v>152</v>
      </c>
      <c r="B97" s="128" t="s">
        <v>196</v>
      </c>
      <c r="C97" s="128" t="s">
        <v>206</v>
      </c>
      <c r="D97" s="112">
        <v>200</v>
      </c>
      <c r="E97" s="179">
        <f>E98</f>
        <v>6980.5</v>
      </c>
      <c r="I97" s="105"/>
    </row>
    <row r="98" spans="1:9" ht="37.5" x14ac:dyDescent="0.3">
      <c r="A98" s="115" t="s">
        <v>153</v>
      </c>
      <c r="B98" s="128" t="s">
        <v>196</v>
      </c>
      <c r="C98" s="128" t="s">
        <v>206</v>
      </c>
      <c r="D98" s="112">
        <v>240</v>
      </c>
      <c r="E98" s="179">
        <f>6790+190.5</f>
        <v>6980.5</v>
      </c>
      <c r="I98" s="105"/>
    </row>
    <row r="99" spans="1:9" ht="75" x14ac:dyDescent="0.3">
      <c r="A99" s="130" t="s">
        <v>207</v>
      </c>
      <c r="B99" s="128" t="s">
        <v>196</v>
      </c>
      <c r="C99" s="126" t="s">
        <v>208</v>
      </c>
      <c r="D99" s="142"/>
      <c r="E99" s="177">
        <f>E100</f>
        <v>7930</v>
      </c>
      <c r="I99" s="105"/>
    </row>
    <row r="100" spans="1:9" ht="37.5" x14ac:dyDescent="0.3">
      <c r="A100" s="115" t="s">
        <v>152</v>
      </c>
      <c r="B100" s="128" t="s">
        <v>196</v>
      </c>
      <c r="C100" s="128" t="s">
        <v>208</v>
      </c>
      <c r="D100" s="112">
        <v>200</v>
      </c>
      <c r="E100" s="179">
        <f>E101</f>
        <v>7930</v>
      </c>
      <c r="I100" s="105"/>
    </row>
    <row r="101" spans="1:9" ht="37.5" x14ac:dyDescent="0.3">
      <c r="A101" s="115" t="s">
        <v>153</v>
      </c>
      <c r="B101" s="128" t="s">
        <v>196</v>
      </c>
      <c r="C101" s="128" t="s">
        <v>208</v>
      </c>
      <c r="D101" s="112">
        <v>240</v>
      </c>
      <c r="E101" s="179">
        <f>12000-4070</f>
        <v>7930</v>
      </c>
      <c r="I101" s="105"/>
    </row>
    <row r="102" spans="1:9" ht="37.5" x14ac:dyDescent="0.3">
      <c r="A102" s="135" t="s">
        <v>209</v>
      </c>
      <c r="B102" s="126" t="s">
        <v>196</v>
      </c>
      <c r="C102" s="126" t="s">
        <v>210</v>
      </c>
      <c r="D102" s="176"/>
      <c r="E102" s="177">
        <f>E103</f>
        <v>4846.6000000000004</v>
      </c>
      <c r="I102" s="105"/>
    </row>
    <row r="103" spans="1:9" ht="37.5" x14ac:dyDescent="0.3">
      <c r="A103" s="115" t="s">
        <v>152</v>
      </c>
      <c r="B103" s="128" t="s">
        <v>196</v>
      </c>
      <c r="C103" s="128" t="s">
        <v>210</v>
      </c>
      <c r="D103" s="112">
        <v>200</v>
      </c>
      <c r="E103" s="179">
        <f>E104</f>
        <v>4846.6000000000004</v>
      </c>
      <c r="I103" s="105"/>
    </row>
    <row r="104" spans="1:9" ht="37.5" x14ac:dyDescent="0.3">
      <c r="A104" s="115" t="s">
        <v>153</v>
      </c>
      <c r="B104" s="128" t="s">
        <v>196</v>
      </c>
      <c r="C104" s="128" t="s">
        <v>210</v>
      </c>
      <c r="D104" s="112">
        <v>240</v>
      </c>
      <c r="E104" s="179">
        <f>2820+1540+486.6</f>
        <v>4846.6000000000004</v>
      </c>
      <c r="I104" s="105"/>
    </row>
    <row r="105" spans="1:9" ht="56.25" x14ac:dyDescent="0.3">
      <c r="A105" s="116" t="s">
        <v>211</v>
      </c>
      <c r="B105" s="126" t="s">
        <v>196</v>
      </c>
      <c r="C105" s="134" t="s">
        <v>212</v>
      </c>
      <c r="D105" s="127"/>
      <c r="E105" s="177">
        <f>E106</f>
        <v>400</v>
      </c>
      <c r="I105" s="105"/>
    </row>
    <row r="106" spans="1:9" ht="37.5" x14ac:dyDescent="0.3">
      <c r="A106" s="115" t="s">
        <v>152</v>
      </c>
      <c r="B106" s="128" t="s">
        <v>196</v>
      </c>
      <c r="C106" s="111" t="s">
        <v>212</v>
      </c>
      <c r="D106" s="112">
        <v>200</v>
      </c>
      <c r="E106" s="179">
        <f>E107</f>
        <v>400</v>
      </c>
      <c r="I106" s="105"/>
    </row>
    <row r="107" spans="1:9" ht="37.5" x14ac:dyDescent="0.3">
      <c r="A107" s="115" t="s">
        <v>153</v>
      </c>
      <c r="B107" s="128" t="s">
        <v>196</v>
      </c>
      <c r="C107" s="111" t="s">
        <v>212</v>
      </c>
      <c r="D107" s="112">
        <v>240</v>
      </c>
      <c r="E107" s="179">
        <f>100+300</f>
        <v>400</v>
      </c>
      <c r="I107" s="105"/>
    </row>
    <row r="108" spans="1:9" ht="37.5" x14ac:dyDescent="0.3">
      <c r="A108" s="157" t="s">
        <v>213</v>
      </c>
      <c r="B108" s="181" t="s">
        <v>194</v>
      </c>
      <c r="C108" s="134"/>
      <c r="D108" s="127"/>
      <c r="E108" s="136">
        <f>E109</f>
        <v>8656.8000000000011</v>
      </c>
      <c r="I108" s="105"/>
    </row>
    <row r="109" spans="1:9" ht="56.25" x14ac:dyDescent="0.3">
      <c r="A109" s="178" t="s">
        <v>188</v>
      </c>
      <c r="B109" s="182" t="s">
        <v>214</v>
      </c>
      <c r="C109" s="118"/>
      <c r="D109" s="183"/>
      <c r="E109" s="184">
        <f>E110</f>
        <v>8656.8000000000011</v>
      </c>
      <c r="I109" s="105"/>
    </row>
    <row r="110" spans="1:9" ht="60" customHeight="1" x14ac:dyDescent="0.3">
      <c r="A110" s="130" t="s">
        <v>215</v>
      </c>
      <c r="B110" s="182" t="s">
        <v>214</v>
      </c>
      <c r="C110" s="118" t="s">
        <v>216</v>
      </c>
      <c r="D110" s="158"/>
      <c r="E110" s="184">
        <f>E111+E113+E115</f>
        <v>8656.8000000000011</v>
      </c>
      <c r="I110" s="105"/>
    </row>
    <row r="111" spans="1:9" ht="75" x14ac:dyDescent="0.3">
      <c r="A111" s="115" t="s">
        <v>142</v>
      </c>
      <c r="B111" s="123" t="s">
        <v>214</v>
      </c>
      <c r="C111" s="123" t="s">
        <v>216</v>
      </c>
      <c r="D111" s="112">
        <v>100</v>
      </c>
      <c r="E111" s="161">
        <f>E112</f>
        <v>6874.7</v>
      </c>
      <c r="I111" s="105"/>
    </row>
    <row r="112" spans="1:9" ht="18.75" x14ac:dyDescent="0.3">
      <c r="A112" s="185" t="s">
        <v>192</v>
      </c>
      <c r="B112" s="123" t="s">
        <v>214</v>
      </c>
      <c r="C112" s="123" t="s">
        <v>216</v>
      </c>
      <c r="D112" s="112">
        <v>110</v>
      </c>
      <c r="E112" s="161">
        <f>6681.7+193</f>
        <v>6874.7</v>
      </c>
      <c r="I112" s="105"/>
    </row>
    <row r="113" spans="1:9" ht="37.5" x14ac:dyDescent="0.3">
      <c r="A113" s="115" t="s">
        <v>152</v>
      </c>
      <c r="B113" s="120" t="s">
        <v>214</v>
      </c>
      <c r="C113" s="120" t="s">
        <v>216</v>
      </c>
      <c r="D113" s="112">
        <v>200</v>
      </c>
      <c r="E113" s="186">
        <f>E114</f>
        <v>1377</v>
      </c>
      <c r="I113" s="105"/>
    </row>
    <row r="114" spans="1:9" ht="37.5" x14ac:dyDescent="0.3">
      <c r="A114" s="115" t="s">
        <v>153</v>
      </c>
      <c r="B114" s="120" t="s">
        <v>214</v>
      </c>
      <c r="C114" s="120" t="s">
        <v>216</v>
      </c>
      <c r="D114" s="112">
        <v>240</v>
      </c>
      <c r="E114" s="186">
        <f>890.1+900-413.1</f>
        <v>1377</v>
      </c>
      <c r="I114" s="105"/>
    </row>
    <row r="115" spans="1:9" ht="18.75" x14ac:dyDescent="0.3">
      <c r="A115" s="129" t="s">
        <v>154</v>
      </c>
      <c r="B115" s="120" t="s">
        <v>214</v>
      </c>
      <c r="C115" s="120" t="s">
        <v>216</v>
      </c>
      <c r="D115" s="112">
        <v>800</v>
      </c>
      <c r="E115" s="186">
        <f>E116</f>
        <v>405.1</v>
      </c>
      <c r="I115" s="105"/>
    </row>
    <row r="116" spans="1:9" ht="18.75" x14ac:dyDescent="0.3">
      <c r="A116" s="129" t="s">
        <v>155</v>
      </c>
      <c r="B116" s="120" t="s">
        <v>214</v>
      </c>
      <c r="C116" s="120" t="s">
        <v>216</v>
      </c>
      <c r="D116" s="112">
        <v>850</v>
      </c>
      <c r="E116" s="186">
        <f>1+404.1</f>
        <v>405.1</v>
      </c>
      <c r="I116" s="105"/>
    </row>
    <row r="117" spans="1:9" ht="18.75" x14ac:dyDescent="0.3">
      <c r="A117" s="100" t="s">
        <v>217</v>
      </c>
      <c r="B117" s="134" t="s">
        <v>218</v>
      </c>
      <c r="C117" s="134"/>
      <c r="D117" s="127"/>
      <c r="E117" s="136">
        <f>E122+E118+E127</f>
        <v>3322.6</v>
      </c>
    </row>
    <row r="118" spans="1:9" ht="37.5" x14ac:dyDescent="0.3">
      <c r="A118" s="130" t="s">
        <v>219</v>
      </c>
      <c r="B118" s="134" t="s">
        <v>194</v>
      </c>
      <c r="C118" s="134"/>
      <c r="D118" s="127"/>
      <c r="E118" s="136">
        <f>E119</f>
        <v>26.599999999999994</v>
      </c>
    </row>
    <row r="119" spans="1:9" ht="233.25" customHeight="1" x14ac:dyDescent="0.3">
      <c r="A119" s="187" t="s">
        <v>220</v>
      </c>
      <c r="B119" s="134" t="s">
        <v>221</v>
      </c>
      <c r="C119" s="159" t="s">
        <v>222</v>
      </c>
      <c r="D119" s="127"/>
      <c r="E119" s="136">
        <f>E120</f>
        <v>26.599999999999994</v>
      </c>
    </row>
    <row r="120" spans="1:9" ht="37.5" x14ac:dyDescent="0.3">
      <c r="A120" s="115" t="s">
        <v>152</v>
      </c>
      <c r="B120" s="169" t="s">
        <v>221</v>
      </c>
      <c r="C120" s="169" t="s">
        <v>222</v>
      </c>
      <c r="D120" s="188">
        <v>200</v>
      </c>
      <c r="E120" s="172">
        <f>E121</f>
        <v>26.599999999999994</v>
      </c>
    </row>
    <row r="121" spans="1:9" ht="37.5" x14ac:dyDescent="0.3">
      <c r="A121" s="115" t="s">
        <v>153</v>
      </c>
      <c r="B121" s="169" t="s">
        <v>221</v>
      </c>
      <c r="C121" s="169" t="s">
        <v>222</v>
      </c>
      <c r="D121" s="188">
        <v>240</v>
      </c>
      <c r="E121" s="172">
        <f>226.6-200</f>
        <v>26.599999999999994</v>
      </c>
    </row>
    <row r="122" spans="1:9" ht="18.75" x14ac:dyDescent="0.3">
      <c r="A122" s="100" t="s">
        <v>223</v>
      </c>
      <c r="B122" s="134" t="s">
        <v>218</v>
      </c>
      <c r="C122" s="134"/>
      <c r="D122" s="127"/>
      <c r="E122" s="136">
        <f>E123</f>
        <v>2636</v>
      </c>
    </row>
    <row r="123" spans="1:9" ht="40.5" customHeight="1" x14ac:dyDescent="0.3">
      <c r="A123" s="157" t="s">
        <v>224</v>
      </c>
      <c r="B123" s="134" t="s">
        <v>225</v>
      </c>
      <c r="C123" s="134"/>
      <c r="D123" s="127"/>
      <c r="E123" s="136">
        <f>E124</f>
        <v>2636</v>
      </c>
    </row>
    <row r="124" spans="1:9" ht="37.5" x14ac:dyDescent="0.3">
      <c r="A124" s="106" t="s">
        <v>226</v>
      </c>
      <c r="B124" s="134" t="s">
        <v>225</v>
      </c>
      <c r="C124" s="111" t="s">
        <v>227</v>
      </c>
      <c r="D124" s="127"/>
      <c r="E124" s="136">
        <f>E125</f>
        <v>2636</v>
      </c>
    </row>
    <row r="125" spans="1:9" ht="37.5" x14ac:dyDescent="0.3">
      <c r="A125" s="115" t="s">
        <v>152</v>
      </c>
      <c r="B125" s="111" t="s">
        <v>225</v>
      </c>
      <c r="C125" s="111" t="s">
        <v>227</v>
      </c>
      <c r="D125" s="112">
        <v>200</v>
      </c>
      <c r="E125" s="161">
        <f>E126</f>
        <v>2636</v>
      </c>
    </row>
    <row r="126" spans="1:9" ht="37.5" x14ac:dyDescent="0.3">
      <c r="A126" s="115" t="s">
        <v>153</v>
      </c>
      <c r="B126" s="111" t="s">
        <v>225</v>
      </c>
      <c r="C126" s="111" t="s">
        <v>227</v>
      </c>
      <c r="D126" s="112">
        <v>240</v>
      </c>
      <c r="E126" s="161">
        <v>2636</v>
      </c>
    </row>
    <row r="127" spans="1:9" ht="18.75" x14ac:dyDescent="0.3">
      <c r="A127" s="130" t="s">
        <v>228</v>
      </c>
      <c r="B127" s="134" t="s">
        <v>182</v>
      </c>
      <c r="C127" s="134"/>
      <c r="D127" s="127"/>
      <c r="E127" s="136">
        <f>E128+E131+E134+E137+E140+E143</f>
        <v>660</v>
      </c>
    </row>
    <row r="128" spans="1:9" ht="56.25" x14ac:dyDescent="0.3">
      <c r="A128" s="130" t="s">
        <v>229</v>
      </c>
      <c r="B128" s="154" t="s">
        <v>230</v>
      </c>
      <c r="C128" s="134" t="s">
        <v>231</v>
      </c>
      <c r="D128" s="127"/>
      <c r="E128" s="109">
        <f>E129</f>
        <v>288</v>
      </c>
    </row>
    <row r="129" spans="1:5" ht="37.5" x14ac:dyDescent="0.3">
      <c r="A129" s="115" t="s">
        <v>152</v>
      </c>
      <c r="B129" s="189" t="s">
        <v>230</v>
      </c>
      <c r="C129" s="111" t="s">
        <v>231</v>
      </c>
      <c r="D129" s="112">
        <v>200</v>
      </c>
      <c r="E129" s="113">
        <f>E130</f>
        <v>288</v>
      </c>
    </row>
    <row r="130" spans="1:5" ht="37.5" x14ac:dyDescent="0.3">
      <c r="A130" s="150" t="s">
        <v>153</v>
      </c>
      <c r="B130" s="189" t="s">
        <v>230</v>
      </c>
      <c r="C130" s="111" t="s">
        <v>231</v>
      </c>
      <c r="D130" s="112">
        <v>240</v>
      </c>
      <c r="E130" s="113">
        <v>288</v>
      </c>
    </row>
    <row r="131" spans="1:5" ht="37.5" x14ac:dyDescent="0.3">
      <c r="A131" s="157" t="s">
        <v>232</v>
      </c>
      <c r="B131" s="154" t="s">
        <v>230</v>
      </c>
      <c r="C131" s="134" t="s">
        <v>233</v>
      </c>
      <c r="D131" s="127"/>
      <c r="E131" s="109">
        <f>E132</f>
        <v>48</v>
      </c>
    </row>
    <row r="132" spans="1:5" ht="37.5" x14ac:dyDescent="0.3">
      <c r="A132" s="115" t="s">
        <v>152</v>
      </c>
      <c r="B132" s="189" t="s">
        <v>230</v>
      </c>
      <c r="C132" s="111" t="s">
        <v>233</v>
      </c>
      <c r="D132" s="112">
        <v>200</v>
      </c>
      <c r="E132" s="113">
        <f>E133</f>
        <v>48</v>
      </c>
    </row>
    <row r="133" spans="1:5" ht="37.5" x14ac:dyDescent="0.3">
      <c r="A133" s="124" t="s">
        <v>153</v>
      </c>
      <c r="B133" s="189" t="s">
        <v>230</v>
      </c>
      <c r="C133" s="111" t="s">
        <v>233</v>
      </c>
      <c r="D133" s="112">
        <v>240</v>
      </c>
      <c r="E133" s="113">
        <v>48</v>
      </c>
    </row>
    <row r="134" spans="1:5" ht="37.5" x14ac:dyDescent="0.3">
      <c r="A134" s="157" t="s">
        <v>234</v>
      </c>
      <c r="B134" s="154" t="s">
        <v>230</v>
      </c>
      <c r="C134" s="134" t="s">
        <v>235</v>
      </c>
      <c r="D134" s="127"/>
      <c r="E134" s="109">
        <f>E135</f>
        <v>72</v>
      </c>
    </row>
    <row r="135" spans="1:5" ht="37.5" x14ac:dyDescent="0.3">
      <c r="A135" s="115" t="s">
        <v>152</v>
      </c>
      <c r="B135" s="189" t="s">
        <v>230</v>
      </c>
      <c r="C135" s="111" t="s">
        <v>235</v>
      </c>
      <c r="D135" s="112">
        <v>200</v>
      </c>
      <c r="E135" s="113">
        <f>E136</f>
        <v>72</v>
      </c>
    </row>
    <row r="136" spans="1:5" ht="37.5" x14ac:dyDescent="0.3">
      <c r="A136" s="150" t="s">
        <v>153</v>
      </c>
      <c r="B136" s="189" t="s">
        <v>230</v>
      </c>
      <c r="C136" s="111" t="s">
        <v>235</v>
      </c>
      <c r="D136" s="112">
        <v>240</v>
      </c>
      <c r="E136" s="113">
        <v>72</v>
      </c>
    </row>
    <row r="137" spans="1:5" ht="75" x14ac:dyDescent="0.3">
      <c r="A137" s="117" t="s">
        <v>236</v>
      </c>
      <c r="B137" s="154" t="s">
        <v>230</v>
      </c>
      <c r="C137" s="134" t="s">
        <v>237</v>
      </c>
      <c r="D137" s="127"/>
      <c r="E137" s="109">
        <f>E138</f>
        <v>96</v>
      </c>
    </row>
    <row r="138" spans="1:5" ht="37.5" x14ac:dyDescent="0.3">
      <c r="A138" s="115" t="s">
        <v>152</v>
      </c>
      <c r="B138" s="189" t="s">
        <v>230</v>
      </c>
      <c r="C138" s="111" t="s">
        <v>237</v>
      </c>
      <c r="D138" s="112">
        <v>200</v>
      </c>
      <c r="E138" s="113">
        <f>E139</f>
        <v>96</v>
      </c>
    </row>
    <row r="139" spans="1:5" ht="37.5" x14ac:dyDescent="0.3">
      <c r="A139" s="150" t="s">
        <v>153</v>
      </c>
      <c r="B139" s="189" t="s">
        <v>230</v>
      </c>
      <c r="C139" s="111" t="s">
        <v>238</v>
      </c>
      <c r="D139" s="112">
        <v>240</v>
      </c>
      <c r="E139" s="113">
        <v>96</v>
      </c>
    </row>
    <row r="140" spans="1:5" ht="75" x14ac:dyDescent="0.3">
      <c r="A140" s="117" t="s">
        <v>239</v>
      </c>
      <c r="B140" s="154" t="s">
        <v>230</v>
      </c>
      <c r="C140" s="134" t="s">
        <v>240</v>
      </c>
      <c r="D140" s="158"/>
      <c r="E140" s="109">
        <f>E141</f>
        <v>84</v>
      </c>
    </row>
    <row r="141" spans="1:5" ht="37.5" x14ac:dyDescent="0.3">
      <c r="A141" s="115" t="s">
        <v>152</v>
      </c>
      <c r="B141" s="189" t="s">
        <v>230</v>
      </c>
      <c r="C141" s="111" t="s">
        <v>240</v>
      </c>
      <c r="D141" s="160">
        <v>200</v>
      </c>
      <c r="E141" s="113">
        <f>E142</f>
        <v>84</v>
      </c>
    </row>
    <row r="142" spans="1:5" ht="37.5" x14ac:dyDescent="0.3">
      <c r="A142" s="150" t="s">
        <v>153</v>
      </c>
      <c r="B142" s="189" t="s">
        <v>230</v>
      </c>
      <c r="C142" s="111" t="s">
        <v>240</v>
      </c>
      <c r="D142" s="160">
        <v>240</v>
      </c>
      <c r="E142" s="113">
        <v>84</v>
      </c>
    </row>
    <row r="143" spans="1:5" ht="150" x14ac:dyDescent="0.3">
      <c r="A143" s="130" t="s">
        <v>241</v>
      </c>
      <c r="B143" s="154" t="s">
        <v>230</v>
      </c>
      <c r="C143" s="190" t="s">
        <v>242</v>
      </c>
      <c r="D143" s="163"/>
      <c r="E143" s="191">
        <f>E144</f>
        <v>72</v>
      </c>
    </row>
    <row r="144" spans="1:5" ht="37.5" x14ac:dyDescent="0.3">
      <c r="A144" s="115" t="s">
        <v>152</v>
      </c>
      <c r="B144" s="189" t="s">
        <v>230</v>
      </c>
      <c r="C144" s="192" t="s">
        <v>242</v>
      </c>
      <c r="D144" s="193">
        <v>200</v>
      </c>
      <c r="E144" s="174">
        <f>E145</f>
        <v>72</v>
      </c>
    </row>
    <row r="145" spans="1:9" ht="37.5" x14ac:dyDescent="0.3">
      <c r="A145" s="115" t="s">
        <v>153</v>
      </c>
      <c r="B145" s="189" t="s">
        <v>230</v>
      </c>
      <c r="C145" s="192" t="s">
        <v>242</v>
      </c>
      <c r="D145" s="193">
        <v>240</v>
      </c>
      <c r="E145" s="174">
        <v>72</v>
      </c>
    </row>
    <row r="146" spans="1:9" ht="18.75" x14ac:dyDescent="0.3">
      <c r="A146" s="100" t="s">
        <v>243</v>
      </c>
      <c r="B146" s="134" t="s">
        <v>244</v>
      </c>
      <c r="C146" s="134"/>
      <c r="D146" s="194"/>
      <c r="E146" s="136">
        <f>E147</f>
        <v>2720</v>
      </c>
    </row>
    <row r="147" spans="1:9" ht="18.75" x14ac:dyDescent="0.3">
      <c r="A147" s="195" t="s">
        <v>245</v>
      </c>
      <c r="B147" s="134" t="s">
        <v>136</v>
      </c>
      <c r="C147" s="134"/>
      <c r="D147" s="194"/>
      <c r="E147" s="136">
        <f>E148</f>
        <v>2720</v>
      </c>
    </row>
    <row r="148" spans="1:9" ht="56.25" x14ac:dyDescent="0.3">
      <c r="A148" s="178" t="s">
        <v>188</v>
      </c>
      <c r="B148" s="134" t="s">
        <v>246</v>
      </c>
      <c r="C148" s="134"/>
      <c r="D148" s="194"/>
      <c r="E148" s="136">
        <f>E149</f>
        <v>2720</v>
      </c>
    </row>
    <row r="149" spans="1:9" ht="62.25" customHeight="1" x14ac:dyDescent="0.3">
      <c r="A149" s="116" t="s">
        <v>247</v>
      </c>
      <c r="B149" s="134" t="s">
        <v>246</v>
      </c>
      <c r="C149" s="134" t="s">
        <v>248</v>
      </c>
      <c r="D149" s="127"/>
      <c r="E149" s="136">
        <f>E150</f>
        <v>2720</v>
      </c>
    </row>
    <row r="150" spans="1:9" ht="37.5" x14ac:dyDescent="0.3">
      <c r="A150" s="115" t="s">
        <v>152</v>
      </c>
      <c r="B150" s="111" t="s">
        <v>246</v>
      </c>
      <c r="C150" s="111" t="s">
        <v>248</v>
      </c>
      <c r="D150" s="112">
        <v>200</v>
      </c>
      <c r="E150" s="161">
        <f>E151</f>
        <v>2720</v>
      </c>
    </row>
    <row r="151" spans="1:9" ht="37.5" x14ac:dyDescent="0.3">
      <c r="A151" s="115" t="s">
        <v>153</v>
      </c>
      <c r="B151" s="111" t="s">
        <v>246</v>
      </c>
      <c r="C151" s="111" t="s">
        <v>248</v>
      </c>
      <c r="D151" s="112">
        <v>240</v>
      </c>
      <c r="E151" s="161">
        <f>2600+120</f>
        <v>2720</v>
      </c>
    </row>
    <row r="152" spans="1:9" ht="18.75" x14ac:dyDescent="0.3">
      <c r="A152" s="100" t="s">
        <v>249</v>
      </c>
      <c r="B152" s="134" t="s">
        <v>250</v>
      </c>
      <c r="C152" s="134"/>
      <c r="D152" s="127"/>
      <c r="E152" s="136">
        <f>E153+E157</f>
        <v>13467.5</v>
      </c>
      <c r="I152" s="105"/>
    </row>
    <row r="153" spans="1:9" ht="18.75" x14ac:dyDescent="0.3">
      <c r="A153" s="162" t="s">
        <v>251</v>
      </c>
      <c r="B153" s="134" t="s">
        <v>136</v>
      </c>
      <c r="C153" s="134"/>
      <c r="D153" s="127"/>
      <c r="E153" s="136">
        <f>E154</f>
        <v>2206.1</v>
      </c>
      <c r="I153" s="105"/>
    </row>
    <row r="154" spans="1:9" ht="210.75" customHeight="1" x14ac:dyDescent="0.3">
      <c r="A154" s="115" t="s">
        <v>252</v>
      </c>
      <c r="B154" s="111" t="s">
        <v>253</v>
      </c>
      <c r="C154" s="111" t="s">
        <v>254</v>
      </c>
      <c r="D154" s="112"/>
      <c r="E154" s="161">
        <f>E155</f>
        <v>2206.1</v>
      </c>
      <c r="I154" s="105"/>
    </row>
    <row r="155" spans="1:9" ht="18.75" x14ac:dyDescent="0.3">
      <c r="A155" s="110" t="s">
        <v>255</v>
      </c>
      <c r="B155" s="111" t="s">
        <v>253</v>
      </c>
      <c r="C155" s="111" t="s">
        <v>254</v>
      </c>
      <c r="D155" s="112">
        <v>300</v>
      </c>
      <c r="E155" s="161">
        <f>E156</f>
        <v>2206.1</v>
      </c>
      <c r="I155" s="105"/>
    </row>
    <row r="156" spans="1:9" ht="18.75" x14ac:dyDescent="0.3">
      <c r="A156" s="129" t="s">
        <v>256</v>
      </c>
      <c r="B156" s="111" t="s">
        <v>253</v>
      </c>
      <c r="C156" s="111" t="s">
        <v>254</v>
      </c>
      <c r="D156" s="112">
        <v>310</v>
      </c>
      <c r="E156" s="161">
        <f>2205.4+0.7</f>
        <v>2206.1</v>
      </c>
      <c r="I156" s="105"/>
    </row>
    <row r="157" spans="1:9" ht="18.75" x14ac:dyDescent="0.3">
      <c r="A157" s="175" t="s">
        <v>257</v>
      </c>
      <c r="B157" s="126" t="s">
        <v>157</v>
      </c>
      <c r="C157" s="126"/>
      <c r="D157" s="127"/>
      <c r="E157" s="136">
        <f>E158+E161</f>
        <v>11261.4</v>
      </c>
      <c r="I157" s="105"/>
    </row>
    <row r="158" spans="1:9" ht="75" x14ac:dyDescent="0.3">
      <c r="A158" s="196" t="s">
        <v>258</v>
      </c>
      <c r="B158" s="197" t="s">
        <v>259</v>
      </c>
      <c r="C158" s="197" t="s">
        <v>260</v>
      </c>
      <c r="D158" s="142"/>
      <c r="E158" s="161">
        <f>E159</f>
        <v>7269.3</v>
      </c>
      <c r="I158" s="105"/>
    </row>
    <row r="159" spans="1:9" ht="18.75" x14ac:dyDescent="0.3">
      <c r="A159" s="110" t="s">
        <v>255</v>
      </c>
      <c r="B159" s="128" t="s">
        <v>259</v>
      </c>
      <c r="C159" s="128" t="s">
        <v>260</v>
      </c>
      <c r="D159" s="142">
        <v>300</v>
      </c>
      <c r="E159" s="161">
        <f>E160</f>
        <v>7269.3</v>
      </c>
      <c r="I159" s="105"/>
    </row>
    <row r="160" spans="1:9" ht="18.75" x14ac:dyDescent="0.3">
      <c r="A160" s="124" t="s">
        <v>256</v>
      </c>
      <c r="B160" s="128" t="s">
        <v>259</v>
      </c>
      <c r="C160" s="128" t="s">
        <v>260</v>
      </c>
      <c r="D160" s="142">
        <v>310</v>
      </c>
      <c r="E160" s="161">
        <f>7982-712.7</f>
        <v>7269.3</v>
      </c>
      <c r="I160" s="105"/>
    </row>
    <row r="161" spans="1:9" ht="56.25" x14ac:dyDescent="0.3">
      <c r="A161" s="198" t="s">
        <v>261</v>
      </c>
      <c r="B161" s="197" t="s">
        <v>259</v>
      </c>
      <c r="C161" s="197" t="s">
        <v>262</v>
      </c>
      <c r="D161" s="142"/>
      <c r="E161" s="161">
        <f>E162</f>
        <v>3992.0999999999995</v>
      </c>
      <c r="I161" s="105"/>
    </row>
    <row r="162" spans="1:9" ht="24" customHeight="1" x14ac:dyDescent="0.3">
      <c r="A162" s="110" t="s">
        <v>255</v>
      </c>
      <c r="B162" s="128" t="s">
        <v>259</v>
      </c>
      <c r="C162" s="128" t="s">
        <v>262</v>
      </c>
      <c r="D162" s="142">
        <v>300</v>
      </c>
      <c r="E162" s="161">
        <f>E163</f>
        <v>3992.0999999999995</v>
      </c>
      <c r="I162" s="105"/>
    </row>
    <row r="163" spans="1:9" ht="37.5" x14ac:dyDescent="0.3">
      <c r="A163" s="199" t="s">
        <v>263</v>
      </c>
      <c r="B163" s="128" t="s">
        <v>259</v>
      </c>
      <c r="C163" s="128" t="s">
        <v>262</v>
      </c>
      <c r="D163" s="142">
        <v>320</v>
      </c>
      <c r="E163" s="161">
        <f>4246.9-254.8</f>
        <v>3992.0999999999995</v>
      </c>
      <c r="I163" s="105"/>
    </row>
    <row r="164" spans="1:9" ht="18.75" x14ac:dyDescent="0.3">
      <c r="A164" s="175" t="s">
        <v>264</v>
      </c>
      <c r="B164" s="126" t="s">
        <v>168</v>
      </c>
      <c r="C164" s="126"/>
      <c r="D164" s="176"/>
      <c r="E164" s="136">
        <f>E166</f>
        <v>11351.4</v>
      </c>
      <c r="I164" s="105"/>
    </row>
    <row r="165" spans="1:9" ht="18.75" x14ac:dyDescent="0.3">
      <c r="A165" s="100" t="s">
        <v>265</v>
      </c>
      <c r="B165" s="134" t="s">
        <v>136</v>
      </c>
      <c r="C165" s="134"/>
      <c r="D165" s="127"/>
      <c r="E165" s="136">
        <f>E166</f>
        <v>11351.4</v>
      </c>
      <c r="I165" s="105"/>
    </row>
    <row r="166" spans="1:9" ht="56.25" x14ac:dyDescent="0.3">
      <c r="A166" s="157" t="s">
        <v>224</v>
      </c>
      <c r="B166" s="126" t="s">
        <v>266</v>
      </c>
      <c r="C166" s="126"/>
      <c r="D166" s="176"/>
      <c r="E166" s="136">
        <f>E167+E170</f>
        <v>11351.4</v>
      </c>
      <c r="I166" s="105"/>
    </row>
    <row r="167" spans="1:9" ht="56.25" x14ac:dyDescent="0.3">
      <c r="A167" s="157" t="s">
        <v>267</v>
      </c>
      <c r="B167" s="134" t="s">
        <v>266</v>
      </c>
      <c r="C167" s="134" t="s">
        <v>268</v>
      </c>
      <c r="D167" s="127"/>
      <c r="E167" s="136">
        <f>E168</f>
        <v>346</v>
      </c>
      <c r="I167" s="105"/>
    </row>
    <row r="168" spans="1:9" ht="37.5" x14ac:dyDescent="0.3">
      <c r="A168" s="115" t="s">
        <v>152</v>
      </c>
      <c r="B168" s="111" t="s">
        <v>266</v>
      </c>
      <c r="C168" s="111" t="s">
        <v>268</v>
      </c>
      <c r="D168" s="112">
        <v>200</v>
      </c>
      <c r="E168" s="161">
        <f>E169</f>
        <v>346</v>
      </c>
      <c r="I168" s="105"/>
    </row>
    <row r="169" spans="1:9" ht="37.5" x14ac:dyDescent="0.3">
      <c r="A169" s="115" t="s">
        <v>153</v>
      </c>
      <c r="B169" s="111" t="s">
        <v>266</v>
      </c>
      <c r="C169" s="111" t="s">
        <v>268</v>
      </c>
      <c r="D169" s="112">
        <v>240</v>
      </c>
      <c r="E169" s="161">
        <f>346+20-20</f>
        <v>346</v>
      </c>
      <c r="I169" s="105"/>
    </row>
    <row r="170" spans="1:9" ht="41.25" customHeight="1" x14ac:dyDescent="0.3">
      <c r="A170" s="157" t="s">
        <v>269</v>
      </c>
      <c r="B170" s="134" t="s">
        <v>266</v>
      </c>
      <c r="C170" s="134" t="s">
        <v>270</v>
      </c>
      <c r="D170" s="112"/>
      <c r="E170" s="136">
        <f>E171+E173+E175</f>
        <v>11005.4</v>
      </c>
      <c r="I170" s="105"/>
    </row>
    <row r="171" spans="1:9" ht="75" x14ac:dyDescent="0.3">
      <c r="A171" s="200" t="s">
        <v>142</v>
      </c>
      <c r="B171" s="111" t="s">
        <v>266</v>
      </c>
      <c r="C171" s="111" t="s">
        <v>270</v>
      </c>
      <c r="D171" s="112">
        <v>100</v>
      </c>
      <c r="E171" s="161">
        <f>E172</f>
        <v>9108.7000000000007</v>
      </c>
      <c r="I171" s="105"/>
    </row>
    <row r="172" spans="1:9" ht="18.75" x14ac:dyDescent="0.3">
      <c r="A172" s="201" t="s">
        <v>192</v>
      </c>
      <c r="B172" s="111" t="s">
        <v>266</v>
      </c>
      <c r="C172" s="111" t="s">
        <v>270</v>
      </c>
      <c r="D172" s="112">
        <v>110</v>
      </c>
      <c r="E172" s="161">
        <f>8473+635.7</f>
        <v>9108.7000000000007</v>
      </c>
      <c r="I172" s="105"/>
    </row>
    <row r="173" spans="1:9" ht="37.5" x14ac:dyDescent="0.3">
      <c r="A173" s="115" t="s">
        <v>152</v>
      </c>
      <c r="B173" s="111" t="s">
        <v>266</v>
      </c>
      <c r="C173" s="111" t="s">
        <v>270</v>
      </c>
      <c r="D173" s="112">
        <v>200</v>
      </c>
      <c r="E173" s="161">
        <f>E174</f>
        <v>1895.3999999999999</v>
      </c>
      <c r="I173" s="105"/>
    </row>
    <row r="174" spans="1:9" ht="37.5" x14ac:dyDescent="0.3">
      <c r="A174" s="115" t="s">
        <v>153</v>
      </c>
      <c r="B174" s="111" t="s">
        <v>266</v>
      </c>
      <c r="C174" s="111" t="s">
        <v>270</v>
      </c>
      <c r="D174" s="112">
        <v>240</v>
      </c>
      <c r="E174" s="161">
        <f>2108.7+28-241.3</f>
        <v>1895.3999999999999</v>
      </c>
      <c r="I174" s="105"/>
    </row>
    <row r="175" spans="1:9" ht="18.75" x14ac:dyDescent="0.3">
      <c r="A175" s="129" t="s">
        <v>154</v>
      </c>
      <c r="B175" s="111" t="s">
        <v>266</v>
      </c>
      <c r="C175" s="111" t="s">
        <v>270</v>
      </c>
      <c r="D175" s="112">
        <v>800</v>
      </c>
      <c r="E175" s="161">
        <f>E176</f>
        <v>1.3</v>
      </c>
      <c r="I175" s="105"/>
    </row>
    <row r="176" spans="1:9" ht="18.75" x14ac:dyDescent="0.3">
      <c r="A176" s="129" t="s">
        <v>155</v>
      </c>
      <c r="B176" s="111" t="s">
        <v>266</v>
      </c>
      <c r="C176" s="111" t="s">
        <v>270</v>
      </c>
      <c r="D176" s="112">
        <v>850</v>
      </c>
      <c r="E176" s="161">
        <f>1+0.3</f>
        <v>1.3</v>
      </c>
      <c r="I176" s="105"/>
    </row>
    <row r="177" spans="1:9" ht="18.75" x14ac:dyDescent="0.3">
      <c r="A177" s="175" t="s">
        <v>271</v>
      </c>
      <c r="B177" s="126" t="s">
        <v>272</v>
      </c>
      <c r="C177" s="202"/>
      <c r="D177" s="194"/>
      <c r="E177" s="136">
        <f>E178+E182</f>
        <v>4547.9000000000005</v>
      </c>
      <c r="I177" s="105"/>
    </row>
    <row r="178" spans="1:9" ht="18.75" x14ac:dyDescent="0.3">
      <c r="A178" s="100" t="s">
        <v>273</v>
      </c>
      <c r="B178" s="126" t="s">
        <v>138</v>
      </c>
      <c r="C178" s="202"/>
      <c r="D178" s="194"/>
      <c r="E178" s="136">
        <f>E179</f>
        <v>1569.4</v>
      </c>
      <c r="I178" s="105"/>
    </row>
    <row r="179" spans="1:9" ht="64.5" customHeight="1" x14ac:dyDescent="0.3">
      <c r="A179" s="124" t="s">
        <v>274</v>
      </c>
      <c r="B179" s="128" t="s">
        <v>275</v>
      </c>
      <c r="C179" s="128" t="s">
        <v>276</v>
      </c>
      <c r="D179" s="203"/>
      <c r="E179" s="161">
        <f>E180</f>
        <v>1569.4</v>
      </c>
      <c r="I179" s="105"/>
    </row>
    <row r="180" spans="1:9" ht="37.5" x14ac:dyDescent="0.3">
      <c r="A180" s="115" t="s">
        <v>152</v>
      </c>
      <c r="B180" s="128" t="s">
        <v>275</v>
      </c>
      <c r="C180" s="128" t="s">
        <v>276</v>
      </c>
      <c r="D180" s="112">
        <v>200</v>
      </c>
      <c r="E180" s="161">
        <f>E181</f>
        <v>1569.4</v>
      </c>
      <c r="I180" s="105"/>
    </row>
    <row r="181" spans="1:9" ht="37.5" x14ac:dyDescent="0.3">
      <c r="A181" s="115" t="s">
        <v>153</v>
      </c>
      <c r="B181" s="128" t="s">
        <v>275</v>
      </c>
      <c r="C181" s="128" t="s">
        <v>276</v>
      </c>
      <c r="D181" s="112">
        <v>240</v>
      </c>
      <c r="E181" s="161">
        <f>1907.4+60-398</f>
        <v>1569.4</v>
      </c>
      <c r="I181" s="105"/>
    </row>
    <row r="182" spans="1:9" ht="18.75" x14ac:dyDescent="0.3">
      <c r="A182" s="195" t="s">
        <v>277</v>
      </c>
      <c r="B182" s="126" t="s">
        <v>157</v>
      </c>
      <c r="C182" s="126"/>
      <c r="D182" s="127"/>
      <c r="E182" s="136">
        <f>E183</f>
        <v>2978.5000000000005</v>
      </c>
      <c r="I182" s="105"/>
    </row>
    <row r="183" spans="1:9" ht="56.25" x14ac:dyDescent="0.3">
      <c r="A183" s="165" t="s">
        <v>278</v>
      </c>
      <c r="B183" s="167" t="s">
        <v>279</v>
      </c>
      <c r="C183" s="169" t="s">
        <v>280</v>
      </c>
      <c r="D183" s="204"/>
      <c r="E183" s="205">
        <f>E184</f>
        <v>2978.5000000000005</v>
      </c>
      <c r="I183" s="105"/>
    </row>
    <row r="184" spans="1:9" ht="37.5" x14ac:dyDescent="0.3">
      <c r="A184" s="124" t="s">
        <v>281</v>
      </c>
      <c r="B184" s="128" t="s">
        <v>279</v>
      </c>
      <c r="C184" s="111" t="s">
        <v>280</v>
      </c>
      <c r="D184" s="112"/>
      <c r="E184" s="161">
        <f>E185+E187+E189</f>
        <v>2978.5000000000005</v>
      </c>
      <c r="I184" s="105"/>
    </row>
    <row r="185" spans="1:9" ht="75" x14ac:dyDescent="0.3">
      <c r="A185" s="200" t="s">
        <v>142</v>
      </c>
      <c r="B185" s="128" t="s">
        <v>279</v>
      </c>
      <c r="C185" s="111" t="s">
        <v>280</v>
      </c>
      <c r="D185" s="112">
        <v>100</v>
      </c>
      <c r="E185" s="161">
        <f>E186</f>
        <v>2487.9</v>
      </c>
      <c r="I185" s="105"/>
    </row>
    <row r="186" spans="1:9" ht="18.75" x14ac:dyDescent="0.3">
      <c r="A186" s="129" t="s">
        <v>192</v>
      </c>
      <c r="B186" s="128" t="s">
        <v>279</v>
      </c>
      <c r="C186" s="111" t="s">
        <v>280</v>
      </c>
      <c r="D186" s="112">
        <v>110</v>
      </c>
      <c r="E186" s="161">
        <f>3061.4-573.5</f>
        <v>2487.9</v>
      </c>
      <c r="I186" s="105"/>
    </row>
    <row r="187" spans="1:9" ht="37.5" x14ac:dyDescent="0.3">
      <c r="A187" s="115" t="s">
        <v>152</v>
      </c>
      <c r="B187" s="128" t="s">
        <v>279</v>
      </c>
      <c r="C187" s="111" t="s">
        <v>280</v>
      </c>
      <c r="D187" s="112">
        <v>200</v>
      </c>
      <c r="E187" s="161">
        <f>E188</f>
        <v>488.8</v>
      </c>
      <c r="I187" s="105"/>
    </row>
    <row r="188" spans="1:9" ht="37.5" x14ac:dyDescent="0.3">
      <c r="A188" s="115" t="s">
        <v>153</v>
      </c>
      <c r="B188" s="128" t="s">
        <v>279</v>
      </c>
      <c r="C188" s="111" t="s">
        <v>280</v>
      </c>
      <c r="D188" s="112">
        <v>240</v>
      </c>
      <c r="E188" s="161">
        <f>409.6+80-0.8</f>
        <v>488.8</v>
      </c>
      <c r="I188" s="105"/>
    </row>
    <row r="189" spans="1:9" ht="18.75" x14ac:dyDescent="0.3">
      <c r="A189" s="129" t="s">
        <v>154</v>
      </c>
      <c r="B189" s="128" t="s">
        <v>279</v>
      </c>
      <c r="C189" s="111" t="s">
        <v>280</v>
      </c>
      <c r="D189" s="112">
        <v>800</v>
      </c>
      <c r="E189" s="161">
        <v>1.8</v>
      </c>
      <c r="I189" s="105"/>
    </row>
    <row r="190" spans="1:9" ht="18.75" x14ac:dyDescent="0.3">
      <c r="A190" s="129" t="s">
        <v>155</v>
      </c>
      <c r="B190" s="128" t="s">
        <v>279</v>
      </c>
      <c r="C190" s="111" t="s">
        <v>280</v>
      </c>
      <c r="D190" s="112">
        <v>850</v>
      </c>
      <c r="E190" s="161">
        <v>1.8</v>
      </c>
      <c r="I190" s="105"/>
    </row>
    <row r="191" spans="1:9" ht="18.75" x14ac:dyDescent="0.3">
      <c r="A191" s="206" t="s">
        <v>282</v>
      </c>
      <c r="B191" s="207"/>
      <c r="C191" s="207"/>
      <c r="D191" s="208"/>
      <c r="E191" s="209">
        <f>E14+E68+E73+E81+E117+E146+E152+E164+E177</f>
        <v>89981.4</v>
      </c>
      <c r="F191" s="105" t="e">
        <f>#REF!</f>
        <v>#REF!</v>
      </c>
      <c r="G191" s="105" t="e">
        <f>E191-F191</f>
        <v>#REF!</v>
      </c>
      <c r="I191" s="105"/>
    </row>
    <row r="192" spans="1:9" ht="18.75" x14ac:dyDescent="0.3">
      <c r="A192" s="210"/>
      <c r="B192" s="211"/>
      <c r="C192" s="212"/>
      <c r="D192" s="212"/>
      <c r="E192" s="210"/>
      <c r="F192" s="213"/>
    </row>
    <row r="193" spans="1:5" x14ac:dyDescent="0.2">
      <c r="A193" s="214"/>
      <c r="B193" s="215"/>
      <c r="C193" s="216"/>
      <c r="D193" s="216"/>
      <c r="E193" s="214"/>
    </row>
    <row r="201" spans="1:5" x14ac:dyDescent="0.2">
      <c r="A201" s="217"/>
      <c r="B201" s="218"/>
      <c r="C201" s="218"/>
      <c r="D201" s="218"/>
      <c r="E201" s="218"/>
    </row>
    <row r="202" spans="1:5" ht="15.75" x14ac:dyDescent="0.25">
      <c r="A202" s="219"/>
      <c r="B202" s="219"/>
      <c r="C202" s="219"/>
      <c r="D202" s="219"/>
      <c r="E202" s="219"/>
    </row>
    <row r="203" spans="1:5" ht="15.75" x14ac:dyDescent="0.25">
      <c r="A203" s="219"/>
      <c r="B203" s="219"/>
      <c r="C203" s="219"/>
      <c r="D203" s="219"/>
      <c r="E203" s="219"/>
    </row>
    <row r="204" spans="1:5" x14ac:dyDescent="0.2">
      <c r="A204" s="218"/>
      <c r="B204" s="218"/>
      <c r="C204" s="218"/>
      <c r="D204" s="218"/>
      <c r="E204" s="218"/>
    </row>
    <row r="205" spans="1:5" x14ac:dyDescent="0.2">
      <c r="A205" s="218"/>
      <c r="B205" s="218"/>
      <c r="C205" s="218"/>
      <c r="D205" s="218"/>
      <c r="E205" s="218"/>
    </row>
    <row r="206" spans="1:5" x14ac:dyDescent="0.2">
      <c r="A206" s="374"/>
      <c r="B206" s="374"/>
      <c r="C206" s="374"/>
      <c r="D206" s="220"/>
      <c r="E206" s="220"/>
    </row>
    <row r="207" spans="1:5" x14ac:dyDescent="0.2">
      <c r="A207" s="221"/>
      <c r="B207" s="221"/>
      <c r="C207" s="221"/>
      <c r="D207" s="221"/>
      <c r="E207" s="222"/>
    </row>
    <row r="208" spans="1:5" x14ac:dyDescent="0.2">
      <c r="A208" s="221"/>
      <c r="B208" s="221"/>
      <c r="C208" s="221"/>
      <c r="D208" s="221"/>
      <c r="E208" s="221"/>
    </row>
    <row r="209" spans="1:5" x14ac:dyDescent="0.2">
      <c r="A209" s="217"/>
      <c r="B209" s="223"/>
      <c r="C209" s="221"/>
      <c r="D209" s="221"/>
      <c r="E209" s="224"/>
    </row>
    <row r="210" spans="1:5" x14ac:dyDescent="0.2">
      <c r="A210" s="217"/>
      <c r="B210" s="225"/>
      <c r="C210" s="221"/>
      <c r="D210" s="221"/>
      <c r="E210" s="224"/>
    </row>
    <row r="211" spans="1:5" x14ac:dyDescent="0.2">
      <c r="A211" s="226"/>
      <c r="B211" s="227"/>
      <c r="C211" s="227"/>
      <c r="D211" s="227"/>
      <c r="E211" s="228"/>
    </row>
    <row r="212" spans="1:5" x14ac:dyDescent="0.2">
      <c r="A212" s="226"/>
      <c r="B212" s="227"/>
      <c r="C212" s="227"/>
      <c r="D212" s="227"/>
      <c r="E212" s="228"/>
    </row>
    <row r="213" spans="1:5" x14ac:dyDescent="0.2">
      <c r="A213" s="226"/>
      <c r="B213" s="227"/>
      <c r="C213" s="227"/>
      <c r="D213" s="227"/>
      <c r="E213" s="228"/>
    </row>
    <row r="214" spans="1:5" x14ac:dyDescent="0.2">
      <c r="A214" s="226"/>
      <c r="B214" s="227"/>
      <c r="C214" s="227"/>
      <c r="D214" s="227"/>
      <c r="E214" s="228"/>
    </row>
    <row r="215" spans="1:5" x14ac:dyDescent="0.2">
      <c r="A215" s="217"/>
      <c r="B215" s="221"/>
      <c r="C215" s="221"/>
      <c r="D215" s="221"/>
      <c r="E215" s="224"/>
    </row>
    <row r="216" spans="1:5" x14ac:dyDescent="0.2">
      <c r="A216" s="217"/>
      <c r="B216" s="221"/>
      <c r="C216" s="221"/>
      <c r="D216" s="221"/>
      <c r="E216" s="224"/>
    </row>
    <row r="217" spans="1:5" x14ac:dyDescent="0.2">
      <c r="A217" s="226"/>
      <c r="B217" s="227"/>
      <c r="C217" s="227"/>
      <c r="D217" s="227"/>
      <c r="E217" s="228"/>
    </row>
    <row r="218" spans="1:5" x14ac:dyDescent="0.2">
      <c r="A218" s="226"/>
      <c r="B218" s="227"/>
      <c r="C218" s="227"/>
      <c r="D218" s="227"/>
      <c r="E218" s="228"/>
    </row>
    <row r="219" spans="1:5" x14ac:dyDescent="0.2">
      <c r="A219" s="226"/>
      <c r="B219" s="227"/>
      <c r="C219" s="227"/>
      <c r="D219" s="227"/>
      <c r="E219" s="228"/>
    </row>
    <row r="220" spans="1:5" x14ac:dyDescent="0.2">
      <c r="A220" s="226"/>
      <c r="B220" s="227"/>
      <c r="C220" s="227"/>
      <c r="D220" s="227"/>
      <c r="E220" s="228"/>
    </row>
    <row r="221" spans="1:5" x14ac:dyDescent="0.2">
      <c r="A221" s="228"/>
      <c r="B221" s="227"/>
      <c r="C221" s="227"/>
      <c r="D221" s="227"/>
      <c r="E221" s="228"/>
    </row>
    <row r="222" spans="1:5" x14ac:dyDescent="0.2">
      <c r="A222" s="226"/>
      <c r="B222" s="227"/>
      <c r="C222" s="227"/>
      <c r="D222" s="227"/>
      <c r="E222" s="228"/>
    </row>
    <row r="223" spans="1:5" x14ac:dyDescent="0.2">
      <c r="A223" s="226"/>
      <c r="B223" s="227"/>
      <c r="C223" s="227"/>
      <c r="D223" s="227"/>
      <c r="E223" s="228"/>
    </row>
    <row r="224" spans="1:5" x14ac:dyDescent="0.2">
      <c r="A224" s="226"/>
      <c r="B224" s="227"/>
      <c r="C224" s="227"/>
      <c r="D224" s="227"/>
      <c r="E224" s="228"/>
    </row>
    <row r="225" spans="1:5" x14ac:dyDescent="0.2">
      <c r="A225" s="226"/>
      <c r="B225" s="227"/>
      <c r="C225" s="227"/>
      <c r="D225" s="227"/>
      <c r="E225" s="228"/>
    </row>
    <row r="226" spans="1:5" x14ac:dyDescent="0.2">
      <c r="A226" s="226"/>
      <c r="B226" s="227"/>
      <c r="C226" s="227"/>
      <c r="D226" s="227"/>
      <c r="E226" s="228"/>
    </row>
    <row r="227" spans="1:5" x14ac:dyDescent="0.2">
      <c r="A227" s="226"/>
      <c r="B227" s="227"/>
      <c r="C227" s="227"/>
      <c r="D227" s="227"/>
      <c r="E227" s="228"/>
    </row>
    <row r="228" spans="1:5" x14ac:dyDescent="0.2">
      <c r="A228" s="226"/>
      <c r="B228" s="227"/>
      <c r="C228" s="227"/>
      <c r="D228" s="227"/>
      <c r="E228" s="228"/>
    </row>
    <row r="229" spans="1:5" x14ac:dyDescent="0.2">
      <c r="A229" s="217"/>
      <c r="B229" s="221"/>
      <c r="C229" s="221"/>
      <c r="D229" s="221"/>
      <c r="E229" s="224"/>
    </row>
    <row r="230" spans="1:5" x14ac:dyDescent="0.2">
      <c r="A230" s="217"/>
      <c r="B230" s="227"/>
      <c r="C230" s="227"/>
      <c r="D230" s="227"/>
      <c r="E230" s="228"/>
    </row>
    <row r="231" spans="1:5" x14ac:dyDescent="0.2">
      <c r="A231" s="226"/>
      <c r="B231" s="227"/>
      <c r="C231" s="227"/>
      <c r="D231" s="227"/>
      <c r="E231" s="228"/>
    </row>
    <row r="232" spans="1:5" x14ac:dyDescent="0.2">
      <c r="A232" s="226"/>
      <c r="B232" s="227"/>
      <c r="C232" s="227"/>
      <c r="D232" s="227"/>
      <c r="E232" s="228"/>
    </row>
    <row r="233" spans="1:5" x14ac:dyDescent="0.2">
      <c r="A233" s="226"/>
      <c r="B233" s="227"/>
      <c r="C233" s="227"/>
      <c r="D233" s="227"/>
      <c r="E233" s="228"/>
    </row>
    <row r="234" spans="1:5" x14ac:dyDescent="0.2">
      <c r="A234" s="226"/>
      <c r="B234" s="227"/>
      <c r="C234" s="227"/>
      <c r="D234" s="227"/>
      <c r="E234" s="228"/>
    </row>
    <row r="235" spans="1:5" x14ac:dyDescent="0.2">
      <c r="A235" s="226"/>
      <c r="B235" s="227"/>
      <c r="C235" s="227"/>
      <c r="D235" s="227"/>
      <c r="E235" s="226"/>
    </row>
    <row r="236" spans="1:5" x14ac:dyDescent="0.2">
      <c r="A236" s="226"/>
      <c r="B236" s="227"/>
      <c r="C236" s="227"/>
      <c r="D236" s="227"/>
      <c r="E236" s="226"/>
    </row>
    <row r="237" spans="1:5" x14ac:dyDescent="0.2">
      <c r="A237" s="226"/>
      <c r="B237" s="227"/>
      <c r="C237" s="227"/>
      <c r="D237" s="227"/>
      <c r="E237" s="228"/>
    </row>
    <row r="238" spans="1:5" x14ac:dyDescent="0.2">
      <c r="A238" s="226"/>
      <c r="B238" s="227"/>
      <c r="C238" s="227"/>
      <c r="D238" s="227"/>
      <c r="E238" s="228"/>
    </row>
    <row r="239" spans="1:5" x14ac:dyDescent="0.2">
      <c r="A239" s="226"/>
      <c r="B239" s="227"/>
      <c r="C239" s="227"/>
      <c r="D239" s="227"/>
      <c r="E239" s="228"/>
    </row>
    <row r="240" spans="1:5" x14ac:dyDescent="0.2">
      <c r="A240" s="226"/>
      <c r="B240" s="227"/>
      <c r="C240" s="227"/>
      <c r="D240" s="227"/>
      <c r="E240" s="228"/>
    </row>
    <row r="241" spans="1:5" x14ac:dyDescent="0.2">
      <c r="A241" s="226"/>
      <c r="B241" s="227"/>
      <c r="C241" s="227"/>
      <c r="D241" s="227"/>
      <c r="E241" s="228"/>
    </row>
    <row r="242" spans="1:5" x14ac:dyDescent="0.2">
      <c r="A242" s="226"/>
      <c r="B242" s="227"/>
      <c r="C242" s="227"/>
      <c r="D242" s="227"/>
      <c r="E242" s="228"/>
    </row>
    <row r="243" spans="1:5" x14ac:dyDescent="0.2">
      <c r="A243" s="226"/>
      <c r="B243" s="227"/>
      <c r="C243" s="227"/>
      <c r="D243" s="227"/>
      <c r="E243" s="228"/>
    </row>
    <row r="244" spans="1:5" x14ac:dyDescent="0.2">
      <c r="A244" s="226"/>
      <c r="B244" s="227"/>
      <c r="C244" s="227"/>
      <c r="D244" s="227"/>
      <c r="E244" s="228"/>
    </row>
    <row r="245" spans="1:5" x14ac:dyDescent="0.2">
      <c r="A245" s="226"/>
      <c r="B245" s="227"/>
      <c r="C245" s="227"/>
      <c r="D245" s="227"/>
      <c r="E245" s="228"/>
    </row>
    <row r="246" spans="1:5" x14ac:dyDescent="0.2">
      <c r="A246" s="226"/>
      <c r="B246" s="227"/>
      <c r="C246" s="227"/>
      <c r="D246" s="227"/>
      <c r="E246" s="228"/>
    </row>
    <row r="247" spans="1:5" x14ac:dyDescent="0.2">
      <c r="A247" s="217"/>
      <c r="B247" s="221"/>
      <c r="C247" s="221"/>
      <c r="D247" s="221"/>
      <c r="E247" s="224"/>
    </row>
    <row r="248" spans="1:5" x14ac:dyDescent="0.2">
      <c r="A248" s="226"/>
      <c r="B248" s="227"/>
      <c r="C248" s="227"/>
      <c r="D248" s="229"/>
      <c r="E248" s="228"/>
    </row>
    <row r="249" spans="1:5" x14ac:dyDescent="0.2">
      <c r="A249" s="226"/>
      <c r="B249" s="227"/>
      <c r="C249" s="227"/>
      <c r="D249" s="215"/>
      <c r="E249" s="228"/>
    </row>
    <row r="250" spans="1:5" x14ac:dyDescent="0.2">
      <c r="A250" s="226"/>
      <c r="B250" s="227"/>
      <c r="C250" s="227"/>
      <c r="D250" s="215"/>
      <c r="E250" s="228"/>
    </row>
    <row r="251" spans="1:5" x14ac:dyDescent="0.2">
      <c r="A251" s="217"/>
      <c r="B251" s="221"/>
      <c r="C251" s="221"/>
      <c r="D251" s="221"/>
      <c r="E251" s="224"/>
    </row>
    <row r="252" spans="1:5" x14ac:dyDescent="0.2">
      <c r="A252" s="226"/>
      <c r="B252" s="227"/>
      <c r="C252" s="227"/>
      <c r="D252" s="227"/>
      <c r="E252" s="228"/>
    </row>
    <row r="253" spans="1:5" x14ac:dyDescent="0.2">
      <c r="A253" s="226"/>
      <c r="B253" s="227"/>
      <c r="C253" s="227"/>
      <c r="D253" s="227"/>
      <c r="E253" s="226"/>
    </row>
    <row r="254" spans="1:5" x14ac:dyDescent="0.2">
      <c r="A254" s="226"/>
      <c r="B254" s="227"/>
      <c r="C254" s="227"/>
      <c r="D254" s="227"/>
      <c r="E254" s="228"/>
    </row>
    <row r="255" spans="1:5" x14ac:dyDescent="0.2">
      <c r="A255" s="226"/>
      <c r="B255" s="227"/>
      <c r="C255" s="227"/>
      <c r="D255" s="227"/>
      <c r="E255" s="228"/>
    </row>
    <row r="256" spans="1:5" x14ac:dyDescent="0.2">
      <c r="A256" s="226"/>
      <c r="B256" s="227"/>
      <c r="C256" s="227"/>
      <c r="D256" s="227"/>
      <c r="E256" s="228"/>
    </row>
    <row r="257" spans="1:5" x14ac:dyDescent="0.2">
      <c r="A257" s="226"/>
      <c r="B257" s="227"/>
      <c r="C257" s="227"/>
      <c r="D257" s="227"/>
      <c r="E257" s="228"/>
    </row>
    <row r="258" spans="1:5" x14ac:dyDescent="0.2">
      <c r="A258" s="226"/>
      <c r="B258" s="227"/>
      <c r="C258" s="227"/>
      <c r="D258" s="227"/>
      <c r="E258" s="228"/>
    </row>
    <row r="259" spans="1:5" x14ac:dyDescent="0.2">
      <c r="A259" s="226"/>
      <c r="B259" s="227"/>
      <c r="C259" s="227"/>
      <c r="D259" s="227"/>
      <c r="E259" s="228"/>
    </row>
    <row r="260" spans="1:5" x14ac:dyDescent="0.2">
      <c r="A260" s="226"/>
      <c r="B260" s="227"/>
      <c r="C260" s="227"/>
      <c r="D260" s="227"/>
      <c r="E260" s="228"/>
    </row>
    <row r="261" spans="1:5" x14ac:dyDescent="0.2">
      <c r="A261" s="226"/>
      <c r="B261" s="227"/>
      <c r="C261" s="227"/>
      <c r="D261" s="227"/>
      <c r="E261" s="228"/>
    </row>
    <row r="262" spans="1:5" x14ac:dyDescent="0.2">
      <c r="A262" s="226"/>
      <c r="B262" s="227"/>
      <c r="C262" s="227"/>
      <c r="D262" s="227"/>
      <c r="E262" s="228"/>
    </row>
    <row r="263" spans="1:5" x14ac:dyDescent="0.2">
      <c r="A263" s="226"/>
      <c r="B263" s="227"/>
      <c r="C263" s="227"/>
      <c r="D263" s="227"/>
      <c r="E263" s="228"/>
    </row>
    <row r="264" spans="1:5" x14ac:dyDescent="0.2">
      <c r="A264" s="226"/>
      <c r="B264" s="227"/>
      <c r="C264" s="227"/>
      <c r="D264" s="227"/>
      <c r="E264" s="228"/>
    </row>
    <row r="265" spans="1:5" x14ac:dyDescent="0.2">
      <c r="A265" s="226"/>
      <c r="B265" s="227"/>
      <c r="C265" s="227"/>
      <c r="D265" s="227"/>
      <c r="E265" s="228"/>
    </row>
    <row r="266" spans="1:5" x14ac:dyDescent="0.2">
      <c r="A266" s="226"/>
      <c r="B266" s="227"/>
      <c r="C266" s="227"/>
      <c r="D266" s="227"/>
      <c r="E266" s="228"/>
    </row>
    <row r="267" spans="1:5" x14ac:dyDescent="0.2">
      <c r="A267" s="226"/>
      <c r="B267" s="227"/>
      <c r="C267" s="227"/>
      <c r="D267" s="227"/>
      <c r="E267" s="228"/>
    </row>
    <row r="268" spans="1:5" x14ac:dyDescent="0.2">
      <c r="A268" s="226"/>
      <c r="B268" s="227"/>
      <c r="C268" s="230"/>
      <c r="D268" s="227"/>
      <c r="E268" s="228"/>
    </row>
    <row r="269" spans="1:5" x14ac:dyDescent="0.2">
      <c r="A269" s="226"/>
      <c r="B269" s="227"/>
      <c r="C269" s="227"/>
      <c r="D269" s="227"/>
      <c r="E269" s="228"/>
    </row>
    <row r="270" spans="1:5" x14ac:dyDescent="0.2">
      <c r="A270" s="226"/>
      <c r="B270" s="227"/>
      <c r="C270" s="227"/>
      <c r="D270" s="227"/>
      <c r="E270" s="228"/>
    </row>
    <row r="271" spans="1:5" x14ac:dyDescent="0.2">
      <c r="A271" s="226"/>
      <c r="B271" s="227"/>
      <c r="C271" s="227"/>
      <c r="D271" s="227"/>
      <c r="E271" s="228"/>
    </row>
    <row r="272" spans="1:5" x14ac:dyDescent="0.2">
      <c r="A272" s="226"/>
      <c r="B272" s="227"/>
      <c r="C272" s="227"/>
      <c r="D272" s="227"/>
      <c r="E272" s="228"/>
    </row>
    <row r="273" spans="1:5" x14ac:dyDescent="0.2">
      <c r="A273" s="226"/>
      <c r="B273" s="227"/>
      <c r="C273" s="227"/>
      <c r="D273" s="227"/>
      <c r="E273" s="228"/>
    </row>
    <row r="274" spans="1:5" x14ac:dyDescent="0.2">
      <c r="A274" s="226"/>
      <c r="B274" s="227"/>
      <c r="C274" s="227"/>
      <c r="D274" s="227"/>
      <c r="E274" s="228"/>
    </row>
    <row r="275" spans="1:5" x14ac:dyDescent="0.2">
      <c r="A275" s="226"/>
      <c r="B275" s="227"/>
      <c r="C275" s="227"/>
      <c r="D275" s="227"/>
      <c r="E275" s="228"/>
    </row>
    <row r="276" spans="1:5" x14ac:dyDescent="0.2">
      <c r="A276" s="226"/>
      <c r="B276" s="227"/>
      <c r="C276" s="227"/>
      <c r="D276" s="227"/>
      <c r="E276" s="228"/>
    </row>
    <row r="277" spans="1:5" x14ac:dyDescent="0.2">
      <c r="A277" s="226"/>
      <c r="B277" s="227"/>
      <c r="C277" s="227"/>
      <c r="D277" s="227"/>
      <c r="E277" s="228"/>
    </row>
    <row r="278" spans="1:5" x14ac:dyDescent="0.2">
      <c r="A278" s="226"/>
      <c r="B278" s="227"/>
      <c r="C278" s="227"/>
      <c r="D278" s="227"/>
      <c r="E278" s="228"/>
    </row>
    <row r="279" spans="1:5" x14ac:dyDescent="0.2">
      <c r="A279" s="226"/>
      <c r="B279" s="227"/>
      <c r="C279" s="227"/>
      <c r="D279" s="227"/>
      <c r="E279" s="228"/>
    </row>
    <row r="280" spans="1:5" x14ac:dyDescent="0.2">
      <c r="A280" s="226"/>
      <c r="B280" s="227"/>
      <c r="C280" s="227"/>
      <c r="D280" s="227"/>
      <c r="E280" s="228"/>
    </row>
    <row r="281" spans="1:5" x14ac:dyDescent="0.2">
      <c r="A281" s="226"/>
      <c r="B281" s="227"/>
      <c r="C281" s="227"/>
      <c r="D281" s="227"/>
      <c r="E281" s="228"/>
    </row>
    <row r="282" spans="1:5" x14ac:dyDescent="0.2">
      <c r="A282" s="226"/>
      <c r="B282" s="227"/>
      <c r="C282" s="227"/>
      <c r="D282" s="227"/>
      <c r="E282" s="228"/>
    </row>
    <row r="283" spans="1:5" x14ac:dyDescent="0.2">
      <c r="A283" s="226"/>
      <c r="B283" s="227"/>
      <c r="C283" s="227"/>
      <c r="D283" s="227"/>
      <c r="E283" s="228"/>
    </row>
    <row r="284" spans="1:5" x14ac:dyDescent="0.2">
      <c r="A284" s="226"/>
      <c r="B284" s="227"/>
      <c r="C284" s="227"/>
      <c r="D284" s="227"/>
      <c r="E284" s="228"/>
    </row>
    <row r="285" spans="1:5" x14ac:dyDescent="0.2">
      <c r="A285" s="226"/>
      <c r="B285" s="227"/>
      <c r="C285" s="227"/>
      <c r="D285" s="227"/>
      <c r="E285" s="228"/>
    </row>
    <row r="286" spans="1:5" x14ac:dyDescent="0.2">
      <c r="A286" s="217"/>
      <c r="B286" s="221"/>
      <c r="C286" s="221"/>
      <c r="D286" s="221"/>
      <c r="E286" s="224"/>
    </row>
    <row r="287" spans="1:5" x14ac:dyDescent="0.2">
      <c r="A287" s="217"/>
      <c r="B287" s="221"/>
      <c r="C287" s="221"/>
      <c r="D287" s="221"/>
      <c r="E287" s="217"/>
    </row>
    <row r="288" spans="1:5" x14ac:dyDescent="0.2">
      <c r="A288" s="217"/>
      <c r="B288" s="221"/>
      <c r="C288" s="221"/>
      <c r="D288" s="221"/>
      <c r="E288" s="217"/>
    </row>
    <row r="289" spans="1:5" x14ac:dyDescent="0.2">
      <c r="A289" s="226"/>
      <c r="B289" s="227"/>
      <c r="C289" s="227"/>
      <c r="D289" s="229"/>
      <c r="E289" s="226"/>
    </row>
    <row r="290" spans="1:5" x14ac:dyDescent="0.2">
      <c r="A290" s="226"/>
      <c r="B290" s="227"/>
      <c r="C290" s="227"/>
      <c r="D290" s="227"/>
      <c r="E290" s="226"/>
    </row>
    <row r="291" spans="1:5" x14ac:dyDescent="0.2">
      <c r="A291" s="226"/>
      <c r="B291" s="227"/>
      <c r="C291" s="227"/>
      <c r="D291" s="227"/>
      <c r="E291" s="226"/>
    </row>
    <row r="292" spans="1:5" x14ac:dyDescent="0.2">
      <c r="A292" s="226"/>
      <c r="B292" s="227"/>
      <c r="C292" s="227"/>
      <c r="D292" s="227"/>
      <c r="E292" s="226"/>
    </row>
    <row r="293" spans="1:5" x14ac:dyDescent="0.2">
      <c r="A293" s="226"/>
      <c r="B293" s="227"/>
      <c r="C293" s="227"/>
      <c r="D293" s="227"/>
      <c r="E293" s="226"/>
    </row>
    <row r="294" spans="1:5" x14ac:dyDescent="0.2">
      <c r="A294" s="226"/>
      <c r="B294" s="227"/>
      <c r="C294" s="227"/>
      <c r="D294" s="227"/>
      <c r="E294" s="226"/>
    </row>
    <row r="295" spans="1:5" x14ac:dyDescent="0.2">
      <c r="A295" s="226"/>
      <c r="B295" s="227"/>
      <c r="C295" s="227"/>
      <c r="D295" s="227"/>
      <c r="E295" s="226"/>
    </row>
    <row r="296" spans="1:5" x14ac:dyDescent="0.2">
      <c r="A296" s="226"/>
      <c r="B296" s="227"/>
      <c r="C296" s="227"/>
      <c r="D296" s="227"/>
      <c r="E296" s="226"/>
    </row>
    <row r="297" spans="1:5" x14ac:dyDescent="0.2">
      <c r="A297" s="226"/>
      <c r="B297" s="227"/>
      <c r="C297" s="227"/>
      <c r="D297" s="227"/>
      <c r="E297" s="226"/>
    </row>
    <row r="298" spans="1:5" x14ac:dyDescent="0.2">
      <c r="A298" s="217"/>
      <c r="B298" s="231"/>
      <c r="C298" s="221"/>
      <c r="D298" s="221"/>
      <c r="E298" s="217"/>
    </row>
    <row r="299" spans="1:5" x14ac:dyDescent="0.2">
      <c r="A299" s="217"/>
      <c r="B299" s="231"/>
      <c r="C299" s="221"/>
      <c r="D299" s="221"/>
      <c r="E299" s="217"/>
    </row>
    <row r="300" spans="1:5" x14ac:dyDescent="0.2">
      <c r="A300" s="226"/>
      <c r="B300" s="232"/>
      <c r="C300" s="227"/>
      <c r="D300" s="227"/>
      <c r="E300" s="226"/>
    </row>
    <row r="301" spans="1:5" x14ac:dyDescent="0.2">
      <c r="A301" s="226"/>
      <c r="B301" s="227"/>
      <c r="C301" s="227"/>
      <c r="D301" s="227"/>
      <c r="E301" s="226"/>
    </row>
    <row r="302" spans="1:5" x14ac:dyDescent="0.2">
      <c r="A302" s="226"/>
      <c r="B302" s="227"/>
      <c r="C302" s="227"/>
      <c r="D302" s="227"/>
      <c r="E302" s="226"/>
    </row>
    <row r="303" spans="1:5" x14ac:dyDescent="0.2">
      <c r="A303" s="226"/>
      <c r="B303" s="227"/>
      <c r="C303" s="227"/>
      <c r="D303" s="227"/>
      <c r="E303" s="226"/>
    </row>
    <row r="304" spans="1:5" x14ac:dyDescent="0.2">
      <c r="A304" s="226"/>
      <c r="B304" s="227"/>
      <c r="C304" s="227"/>
      <c r="D304" s="227"/>
      <c r="E304" s="226"/>
    </row>
    <row r="305" spans="1:5" x14ac:dyDescent="0.2">
      <c r="A305" s="226"/>
      <c r="B305" s="227"/>
      <c r="C305" s="227"/>
      <c r="D305" s="227"/>
      <c r="E305" s="226"/>
    </row>
    <row r="306" spans="1:5" x14ac:dyDescent="0.2">
      <c r="A306" s="226"/>
      <c r="B306" s="227"/>
      <c r="C306" s="227"/>
      <c r="D306" s="227"/>
      <c r="E306" s="226"/>
    </row>
    <row r="307" spans="1:5" x14ac:dyDescent="0.2">
      <c r="A307" s="226"/>
      <c r="B307" s="227"/>
      <c r="C307" s="227"/>
      <c r="D307" s="227"/>
      <c r="E307" s="226"/>
    </row>
    <row r="308" spans="1:5" x14ac:dyDescent="0.2">
      <c r="A308" s="226"/>
      <c r="B308" s="227"/>
      <c r="C308" s="227"/>
      <c r="D308" s="227"/>
      <c r="E308" s="226"/>
    </row>
    <row r="309" spans="1:5" x14ac:dyDescent="0.2">
      <c r="A309" s="226"/>
      <c r="B309" s="227"/>
      <c r="C309" s="227"/>
      <c r="D309" s="227"/>
      <c r="E309" s="226"/>
    </row>
    <row r="310" spans="1:5" x14ac:dyDescent="0.2">
      <c r="A310" s="226"/>
      <c r="B310" s="227"/>
      <c r="C310" s="227"/>
      <c r="D310" s="227"/>
      <c r="E310" s="226"/>
    </row>
    <row r="311" spans="1:5" x14ac:dyDescent="0.2">
      <c r="A311" s="226"/>
      <c r="B311" s="227"/>
      <c r="C311" s="227"/>
      <c r="D311" s="227"/>
      <c r="E311" s="226"/>
    </row>
    <row r="312" spans="1:5" x14ac:dyDescent="0.2">
      <c r="A312" s="226"/>
      <c r="B312" s="227"/>
      <c r="C312" s="227"/>
      <c r="D312" s="227"/>
      <c r="E312" s="226"/>
    </row>
    <row r="313" spans="1:5" x14ac:dyDescent="0.2">
      <c r="A313" s="226"/>
      <c r="B313" s="227"/>
      <c r="C313" s="227"/>
      <c r="D313" s="227"/>
      <c r="E313" s="226"/>
    </row>
    <row r="314" spans="1:5" x14ac:dyDescent="0.2">
      <c r="A314" s="226"/>
      <c r="B314" s="227"/>
      <c r="C314" s="227"/>
      <c r="D314" s="227"/>
      <c r="E314" s="226"/>
    </row>
    <row r="315" spans="1:5" x14ac:dyDescent="0.2">
      <c r="A315" s="226"/>
      <c r="B315" s="227"/>
      <c r="C315" s="227"/>
      <c r="D315" s="227"/>
      <c r="E315" s="226"/>
    </row>
    <row r="316" spans="1:5" x14ac:dyDescent="0.2">
      <c r="A316" s="226"/>
      <c r="B316" s="227"/>
      <c r="C316" s="227"/>
      <c r="D316" s="227"/>
      <c r="E316" s="226"/>
    </row>
    <row r="317" spans="1:5" x14ac:dyDescent="0.2">
      <c r="A317" s="226"/>
      <c r="B317" s="227"/>
      <c r="C317" s="227"/>
      <c r="D317" s="227"/>
      <c r="E317" s="226"/>
    </row>
    <row r="318" spans="1:5" x14ac:dyDescent="0.2">
      <c r="A318" s="226"/>
      <c r="B318" s="227"/>
      <c r="C318" s="227"/>
      <c r="D318" s="227"/>
      <c r="E318" s="226"/>
    </row>
    <row r="319" spans="1:5" x14ac:dyDescent="0.2">
      <c r="A319" s="226"/>
      <c r="B319" s="227"/>
      <c r="C319" s="227"/>
      <c r="D319" s="227"/>
      <c r="E319" s="226"/>
    </row>
    <row r="320" spans="1:5" x14ac:dyDescent="0.2">
      <c r="A320" s="226"/>
      <c r="B320" s="227"/>
      <c r="C320" s="227"/>
      <c r="D320" s="227"/>
      <c r="E320" s="226"/>
    </row>
    <row r="321" spans="1:5" x14ac:dyDescent="0.2">
      <c r="A321" s="226"/>
      <c r="B321" s="227"/>
      <c r="C321" s="227"/>
      <c r="D321" s="227"/>
      <c r="E321" s="226"/>
    </row>
    <row r="322" spans="1:5" x14ac:dyDescent="0.2">
      <c r="A322" s="226"/>
      <c r="B322" s="227"/>
      <c r="C322" s="227"/>
      <c r="D322" s="227"/>
      <c r="E322" s="226"/>
    </row>
    <row r="323" spans="1:5" x14ac:dyDescent="0.2">
      <c r="A323" s="226"/>
      <c r="B323" s="227"/>
      <c r="C323" s="227"/>
      <c r="D323" s="227"/>
      <c r="E323" s="226"/>
    </row>
    <row r="324" spans="1:5" x14ac:dyDescent="0.2">
      <c r="A324" s="226"/>
      <c r="B324" s="227"/>
      <c r="C324" s="227"/>
      <c r="D324" s="227"/>
      <c r="E324" s="226"/>
    </row>
    <row r="325" spans="1:5" x14ac:dyDescent="0.2">
      <c r="A325" s="226"/>
      <c r="B325" s="227"/>
      <c r="C325" s="227"/>
      <c r="D325" s="227"/>
      <c r="E325" s="226"/>
    </row>
    <row r="326" spans="1:5" x14ac:dyDescent="0.2">
      <c r="A326" s="226"/>
      <c r="B326" s="227"/>
      <c r="C326" s="227"/>
      <c r="D326" s="227"/>
      <c r="E326" s="226"/>
    </row>
    <row r="327" spans="1:5" x14ac:dyDescent="0.2">
      <c r="A327" s="226"/>
      <c r="B327" s="227"/>
      <c r="C327" s="227"/>
      <c r="D327" s="227"/>
      <c r="E327" s="226"/>
    </row>
    <row r="328" spans="1:5" x14ac:dyDescent="0.2">
      <c r="A328" s="226"/>
      <c r="B328" s="227"/>
      <c r="C328" s="227"/>
      <c r="D328" s="227"/>
      <c r="E328" s="226"/>
    </row>
    <row r="329" spans="1:5" x14ac:dyDescent="0.2">
      <c r="A329" s="226"/>
      <c r="B329" s="227"/>
      <c r="C329" s="227"/>
      <c r="D329" s="227"/>
      <c r="E329" s="226"/>
    </row>
    <row r="330" spans="1:5" x14ac:dyDescent="0.2">
      <c r="A330" s="226"/>
      <c r="B330" s="227"/>
      <c r="C330" s="227"/>
      <c r="D330" s="227"/>
      <c r="E330" s="226"/>
    </row>
    <row r="331" spans="1:5" x14ac:dyDescent="0.2">
      <c r="A331" s="226"/>
      <c r="B331" s="227"/>
      <c r="C331" s="227"/>
      <c r="D331" s="227"/>
      <c r="E331" s="226"/>
    </row>
    <row r="332" spans="1:5" x14ac:dyDescent="0.2">
      <c r="A332" s="226"/>
      <c r="B332" s="227"/>
      <c r="C332" s="227"/>
      <c r="D332" s="227"/>
      <c r="E332" s="226"/>
    </row>
    <row r="333" spans="1:5" x14ac:dyDescent="0.2">
      <c r="A333" s="226"/>
      <c r="B333" s="227"/>
      <c r="C333" s="227"/>
      <c r="D333" s="227"/>
      <c r="E333" s="226"/>
    </row>
    <row r="334" spans="1:5" x14ac:dyDescent="0.2">
      <c r="A334" s="217"/>
      <c r="B334" s="225"/>
      <c r="C334" s="221"/>
      <c r="D334" s="221"/>
      <c r="E334" s="217"/>
    </row>
    <row r="335" spans="1:5" x14ac:dyDescent="0.2">
      <c r="A335" s="226"/>
      <c r="B335" s="233"/>
      <c r="C335" s="227"/>
      <c r="D335" s="227"/>
      <c r="E335" s="226"/>
    </row>
    <row r="336" spans="1:5" x14ac:dyDescent="0.2">
      <c r="A336" s="226"/>
      <c r="B336" s="233"/>
      <c r="C336" s="227"/>
      <c r="D336" s="227"/>
      <c r="E336" s="226"/>
    </row>
    <row r="337" spans="1:5" x14ac:dyDescent="0.2">
      <c r="A337" s="226"/>
      <c r="B337" s="227"/>
      <c r="C337" s="227"/>
      <c r="D337" s="227"/>
      <c r="E337" s="226"/>
    </row>
    <row r="338" spans="1:5" x14ac:dyDescent="0.2">
      <c r="A338" s="226"/>
      <c r="B338" s="227"/>
      <c r="C338" s="227"/>
      <c r="D338" s="227"/>
      <c r="E338" s="226"/>
    </row>
    <row r="339" spans="1:5" x14ac:dyDescent="0.2">
      <c r="A339" s="226"/>
      <c r="B339" s="227"/>
      <c r="C339" s="227"/>
      <c r="D339" s="227"/>
      <c r="E339" s="226"/>
    </row>
    <row r="340" spans="1:5" x14ac:dyDescent="0.2">
      <c r="A340" s="226"/>
      <c r="B340" s="227"/>
      <c r="C340" s="227"/>
      <c r="D340" s="227"/>
      <c r="E340" s="226"/>
    </row>
    <row r="341" spans="1:5" x14ac:dyDescent="0.2">
      <c r="A341" s="226"/>
      <c r="B341" s="227"/>
      <c r="C341" s="227"/>
      <c r="D341" s="227"/>
      <c r="E341" s="226"/>
    </row>
    <row r="342" spans="1:5" x14ac:dyDescent="0.2">
      <c r="A342" s="226"/>
      <c r="B342" s="227"/>
      <c r="C342" s="227"/>
      <c r="D342" s="227"/>
      <c r="E342" s="226"/>
    </row>
    <row r="343" spans="1:5" x14ac:dyDescent="0.2">
      <c r="A343" s="226"/>
      <c r="B343" s="227"/>
      <c r="C343" s="227"/>
      <c r="D343" s="227"/>
      <c r="E343" s="226"/>
    </row>
    <row r="344" spans="1:5" x14ac:dyDescent="0.2">
      <c r="A344" s="226"/>
      <c r="B344" s="227"/>
      <c r="C344" s="227"/>
      <c r="D344" s="227"/>
      <c r="E344" s="226"/>
    </row>
    <row r="345" spans="1:5" x14ac:dyDescent="0.2">
      <c r="A345" s="217"/>
      <c r="B345" s="231"/>
      <c r="C345" s="221"/>
      <c r="D345" s="221"/>
      <c r="E345" s="217"/>
    </row>
    <row r="346" spans="1:5" x14ac:dyDescent="0.2">
      <c r="A346" s="226"/>
      <c r="B346" s="232"/>
      <c r="C346" s="227"/>
      <c r="D346" s="227"/>
      <c r="E346" s="226"/>
    </row>
    <row r="347" spans="1:5" x14ac:dyDescent="0.2">
      <c r="A347" s="226"/>
      <c r="B347" s="232"/>
      <c r="C347" s="227"/>
      <c r="D347" s="227"/>
      <c r="E347" s="226"/>
    </row>
    <row r="348" spans="1:5" x14ac:dyDescent="0.2">
      <c r="A348" s="217"/>
      <c r="B348" s="221"/>
      <c r="C348" s="221"/>
      <c r="D348" s="221"/>
      <c r="E348" s="217"/>
    </row>
    <row r="349" spans="1:5" x14ac:dyDescent="0.2">
      <c r="A349" s="217"/>
      <c r="B349" s="221"/>
      <c r="C349" s="221"/>
      <c r="D349" s="221"/>
      <c r="E349" s="217"/>
    </row>
    <row r="350" spans="1:5" x14ac:dyDescent="0.2">
      <c r="A350" s="226"/>
      <c r="B350" s="227"/>
      <c r="C350" s="227"/>
      <c r="D350" s="227"/>
      <c r="E350" s="226"/>
    </row>
    <row r="351" spans="1:5" x14ac:dyDescent="0.2">
      <c r="A351" s="226"/>
      <c r="B351" s="227"/>
      <c r="C351" s="227"/>
      <c r="D351" s="227"/>
      <c r="E351" s="226"/>
    </row>
    <row r="352" spans="1:5" x14ac:dyDescent="0.2">
      <c r="A352" s="217"/>
      <c r="B352" s="221"/>
      <c r="C352" s="221"/>
      <c r="D352" s="221"/>
      <c r="E352" s="217"/>
    </row>
    <row r="353" spans="1:5" x14ac:dyDescent="0.2">
      <c r="A353" s="226"/>
      <c r="B353" s="227"/>
      <c r="C353" s="227"/>
      <c r="D353" s="227"/>
      <c r="E353" s="226"/>
    </row>
    <row r="354" spans="1:5" x14ac:dyDescent="0.2">
      <c r="A354" s="226"/>
      <c r="B354" s="227"/>
      <c r="C354" s="227"/>
      <c r="D354" s="227"/>
      <c r="E354" s="226"/>
    </row>
    <row r="355" spans="1:5" x14ac:dyDescent="0.2">
      <c r="A355" s="226"/>
      <c r="B355" s="227"/>
      <c r="C355" s="227"/>
      <c r="D355" s="227"/>
      <c r="E355" s="226"/>
    </row>
    <row r="356" spans="1:5" x14ac:dyDescent="0.2">
      <c r="A356" s="217"/>
      <c r="B356" s="221"/>
      <c r="C356" s="234"/>
      <c r="D356" s="221"/>
      <c r="E356" s="217"/>
    </row>
    <row r="357" spans="1:5" x14ac:dyDescent="0.2">
      <c r="A357" s="217"/>
      <c r="B357" s="221"/>
      <c r="C357" s="221"/>
      <c r="D357" s="221"/>
      <c r="E357" s="217"/>
    </row>
    <row r="358" spans="1:5" x14ac:dyDescent="0.2">
      <c r="A358" s="226"/>
      <c r="B358" s="221"/>
      <c r="C358" s="221"/>
      <c r="D358" s="221"/>
      <c r="E358" s="217"/>
    </row>
    <row r="359" spans="1:5" x14ac:dyDescent="0.2">
      <c r="A359" s="226"/>
      <c r="B359" s="227"/>
      <c r="C359" s="227"/>
      <c r="D359" s="227"/>
      <c r="E359" s="226"/>
    </row>
    <row r="360" spans="1:5" x14ac:dyDescent="0.2">
      <c r="A360" s="226"/>
      <c r="B360" s="227"/>
      <c r="C360" s="227"/>
      <c r="D360" s="227"/>
      <c r="E360" s="226"/>
    </row>
    <row r="361" spans="1:5" x14ac:dyDescent="0.2">
      <c r="A361" s="226"/>
      <c r="B361" s="227"/>
      <c r="C361" s="227"/>
      <c r="D361" s="227"/>
      <c r="E361" s="226"/>
    </row>
    <row r="362" spans="1:5" x14ac:dyDescent="0.2">
      <c r="A362" s="226"/>
      <c r="B362" s="227"/>
      <c r="C362" s="227"/>
      <c r="D362" s="227"/>
      <c r="E362" s="226"/>
    </row>
    <row r="363" spans="1:5" x14ac:dyDescent="0.2">
      <c r="A363" s="217"/>
      <c r="B363" s="231"/>
      <c r="C363" s="221"/>
      <c r="D363" s="217"/>
      <c r="E363" s="217"/>
    </row>
    <row r="364" spans="1:5" x14ac:dyDescent="0.2">
      <c r="A364" s="226"/>
      <c r="B364" s="232"/>
      <c r="C364" s="227"/>
      <c r="D364" s="226"/>
      <c r="E364" s="226"/>
    </row>
    <row r="365" spans="1:5" x14ac:dyDescent="0.2">
      <c r="A365" s="226"/>
      <c r="B365" s="232"/>
      <c r="C365" s="227"/>
      <c r="D365" s="226"/>
      <c r="E365" s="226"/>
    </row>
    <row r="366" spans="1:5" x14ac:dyDescent="0.2">
      <c r="A366" s="217"/>
      <c r="B366" s="221"/>
      <c r="C366" s="221"/>
      <c r="D366" s="221"/>
      <c r="E366" s="217"/>
    </row>
    <row r="367" spans="1:5" x14ac:dyDescent="0.2">
      <c r="A367" s="217"/>
      <c r="B367" s="221"/>
      <c r="C367" s="221"/>
      <c r="D367" s="221"/>
      <c r="E367" s="217"/>
    </row>
    <row r="368" spans="1:5" x14ac:dyDescent="0.2">
      <c r="A368" s="226"/>
      <c r="B368" s="227"/>
      <c r="C368" s="227"/>
      <c r="D368" s="227"/>
      <c r="E368" s="226"/>
    </row>
    <row r="369" spans="1:5" x14ac:dyDescent="0.2">
      <c r="A369" s="226"/>
      <c r="B369" s="227"/>
      <c r="C369" s="227"/>
      <c r="D369" s="227"/>
      <c r="E369" s="226"/>
    </row>
    <row r="370" spans="1:5" x14ac:dyDescent="0.2">
      <c r="A370" s="217"/>
      <c r="B370" s="221"/>
      <c r="C370" s="221"/>
      <c r="D370" s="221"/>
      <c r="E370" s="217"/>
    </row>
    <row r="371" spans="1:5" x14ac:dyDescent="0.2">
      <c r="A371" s="217"/>
      <c r="B371" s="221"/>
      <c r="C371" s="221"/>
      <c r="D371" s="221"/>
      <c r="E371" s="217"/>
    </row>
    <row r="372" spans="1:5" x14ac:dyDescent="0.2">
      <c r="A372" s="226"/>
      <c r="B372" s="227"/>
      <c r="C372" s="227"/>
      <c r="D372" s="227"/>
      <c r="E372" s="226"/>
    </row>
    <row r="373" spans="1:5" x14ac:dyDescent="0.2">
      <c r="A373" s="226"/>
      <c r="B373" s="227"/>
      <c r="C373" s="227"/>
      <c r="D373" s="227"/>
      <c r="E373" s="226"/>
    </row>
    <row r="374" spans="1:5" x14ac:dyDescent="0.2">
      <c r="A374" s="226"/>
      <c r="B374" s="227"/>
      <c r="C374" s="227"/>
      <c r="D374" s="227"/>
      <c r="E374" s="226"/>
    </row>
    <row r="375" spans="1:5" x14ac:dyDescent="0.2">
      <c r="A375" s="226"/>
      <c r="B375" s="227"/>
      <c r="C375" s="227"/>
      <c r="D375" s="227"/>
      <c r="E375" s="226"/>
    </row>
    <row r="376" spans="1:5" x14ac:dyDescent="0.2">
      <c r="A376" s="226"/>
      <c r="B376" s="227"/>
      <c r="C376" s="227"/>
      <c r="D376" s="227"/>
      <c r="E376" s="226"/>
    </row>
    <row r="377" spans="1:5" x14ac:dyDescent="0.2">
      <c r="A377" s="226"/>
      <c r="B377" s="227"/>
      <c r="C377" s="227"/>
      <c r="D377" s="227"/>
      <c r="E377" s="226"/>
    </row>
    <row r="378" spans="1:5" x14ac:dyDescent="0.2">
      <c r="A378" s="217"/>
      <c r="B378" s="221"/>
      <c r="C378" s="221"/>
      <c r="D378" s="221"/>
      <c r="E378" s="217"/>
    </row>
    <row r="379" spans="1:5" x14ac:dyDescent="0.2">
      <c r="A379" s="226"/>
      <c r="B379" s="227"/>
      <c r="C379" s="227"/>
      <c r="D379" s="227"/>
      <c r="E379" s="226"/>
    </row>
    <row r="380" spans="1:5" x14ac:dyDescent="0.2">
      <c r="A380" s="226"/>
      <c r="B380" s="227"/>
      <c r="C380" s="227"/>
      <c r="D380" s="227"/>
      <c r="E380" s="226"/>
    </row>
    <row r="381" spans="1:5" x14ac:dyDescent="0.2">
      <c r="A381" s="226"/>
      <c r="B381" s="227"/>
      <c r="C381" s="227"/>
      <c r="D381" s="227"/>
      <c r="E381" s="226"/>
    </row>
    <row r="382" spans="1:5" x14ac:dyDescent="0.2">
      <c r="A382" s="226"/>
      <c r="B382" s="227"/>
      <c r="C382" s="227"/>
      <c r="D382" s="227"/>
      <c r="E382" s="226"/>
    </row>
    <row r="383" spans="1:5" x14ac:dyDescent="0.2">
      <c r="A383" s="226"/>
      <c r="B383" s="227"/>
      <c r="C383" s="227"/>
      <c r="D383" s="227"/>
      <c r="E383" s="226"/>
    </row>
    <row r="384" spans="1:5" x14ac:dyDescent="0.2">
      <c r="A384" s="226"/>
      <c r="B384" s="227"/>
      <c r="C384" s="227"/>
      <c r="D384" s="227"/>
      <c r="E384" s="226"/>
    </row>
    <row r="385" spans="1:5" x14ac:dyDescent="0.2">
      <c r="A385" s="226"/>
      <c r="B385" s="227"/>
      <c r="C385" s="227"/>
      <c r="D385" s="227"/>
      <c r="E385" s="226"/>
    </row>
    <row r="386" spans="1:5" x14ac:dyDescent="0.2">
      <c r="A386" s="226"/>
      <c r="B386" s="227"/>
      <c r="C386" s="227"/>
      <c r="D386" s="227"/>
      <c r="E386" s="226"/>
    </row>
    <row r="387" spans="1:5" x14ac:dyDescent="0.2">
      <c r="A387" s="226"/>
      <c r="B387" s="227"/>
      <c r="C387" s="227"/>
      <c r="D387" s="227"/>
      <c r="E387" s="226"/>
    </row>
    <row r="388" spans="1:5" x14ac:dyDescent="0.2">
      <c r="A388" s="226"/>
      <c r="B388" s="227"/>
      <c r="C388" s="227"/>
      <c r="D388" s="227"/>
      <c r="E388" s="226"/>
    </row>
    <row r="389" spans="1:5" x14ac:dyDescent="0.2">
      <c r="A389" s="226"/>
      <c r="B389" s="227"/>
      <c r="C389" s="227"/>
      <c r="D389" s="227"/>
      <c r="E389" s="226"/>
    </row>
    <row r="390" spans="1:5" x14ac:dyDescent="0.2">
      <c r="A390" s="226"/>
      <c r="B390" s="227"/>
      <c r="C390" s="227"/>
      <c r="D390" s="227"/>
      <c r="E390" s="226"/>
    </row>
    <row r="391" spans="1:5" x14ac:dyDescent="0.2">
      <c r="A391" s="226"/>
      <c r="B391" s="227"/>
      <c r="C391" s="227"/>
      <c r="D391" s="227"/>
      <c r="E391" s="226"/>
    </row>
    <row r="392" spans="1:5" x14ac:dyDescent="0.2">
      <c r="A392" s="226"/>
      <c r="B392" s="227"/>
      <c r="C392" s="227"/>
      <c r="D392" s="227"/>
      <c r="E392" s="226"/>
    </row>
    <row r="393" spans="1:5" x14ac:dyDescent="0.2">
      <c r="A393" s="226"/>
      <c r="B393" s="227"/>
      <c r="C393" s="227"/>
      <c r="D393" s="227"/>
      <c r="E393" s="226"/>
    </row>
    <row r="394" spans="1:5" x14ac:dyDescent="0.2">
      <c r="A394" s="217"/>
      <c r="B394" s="235"/>
      <c r="C394" s="221"/>
      <c r="D394" s="221"/>
      <c r="E394" s="217"/>
    </row>
    <row r="395" spans="1:5" x14ac:dyDescent="0.2">
      <c r="A395" s="226"/>
      <c r="B395" s="215"/>
      <c r="C395" s="227"/>
      <c r="D395" s="227"/>
      <c r="E395" s="226"/>
    </row>
    <row r="396" spans="1:5" x14ac:dyDescent="0.2">
      <c r="A396" s="217"/>
      <c r="B396" s="221"/>
      <c r="C396" s="221"/>
      <c r="D396" s="221"/>
      <c r="E396" s="217"/>
    </row>
    <row r="397" spans="1:5" x14ac:dyDescent="0.2">
      <c r="A397" s="226"/>
      <c r="B397" s="227"/>
      <c r="C397" s="227"/>
      <c r="D397" s="227"/>
      <c r="E397" s="226"/>
    </row>
    <row r="398" spans="1:5" x14ac:dyDescent="0.2">
      <c r="A398" s="226"/>
      <c r="B398" s="227"/>
      <c r="C398" s="227"/>
      <c r="D398" s="227"/>
      <c r="E398" s="226"/>
    </row>
    <row r="399" spans="1:5" x14ac:dyDescent="0.2">
      <c r="A399" s="226"/>
      <c r="B399" s="227"/>
      <c r="C399" s="227"/>
      <c r="D399" s="227"/>
      <c r="E399" s="226"/>
    </row>
    <row r="400" spans="1:5" x14ac:dyDescent="0.2">
      <c r="A400" s="226"/>
      <c r="B400" s="227"/>
      <c r="C400" s="227"/>
      <c r="D400" s="227"/>
      <c r="E400" s="226"/>
    </row>
    <row r="401" spans="1:5" x14ac:dyDescent="0.2">
      <c r="A401" s="226"/>
      <c r="B401" s="227"/>
      <c r="C401" s="227"/>
      <c r="D401" s="227"/>
      <c r="E401" s="226"/>
    </row>
    <row r="402" spans="1:5" x14ac:dyDescent="0.2">
      <c r="A402" s="226"/>
      <c r="B402" s="227"/>
      <c r="C402" s="227"/>
      <c r="D402" s="227"/>
      <c r="E402" s="226"/>
    </row>
    <row r="403" spans="1:5" x14ac:dyDescent="0.2">
      <c r="A403" s="226"/>
      <c r="B403" s="227"/>
      <c r="C403" s="227"/>
      <c r="D403" s="227"/>
      <c r="E403" s="226"/>
    </row>
    <row r="404" spans="1:5" x14ac:dyDescent="0.2">
      <c r="A404" s="226"/>
      <c r="B404" s="227"/>
      <c r="C404" s="227"/>
      <c r="D404" s="227"/>
      <c r="E404" s="226"/>
    </row>
    <row r="405" spans="1:5" x14ac:dyDescent="0.2">
      <c r="A405" s="226"/>
      <c r="B405" s="227"/>
      <c r="C405" s="227"/>
      <c r="D405" s="227"/>
      <c r="E405" s="226"/>
    </row>
    <row r="406" spans="1:5" x14ac:dyDescent="0.2">
      <c r="A406" s="226"/>
      <c r="B406" s="227"/>
      <c r="C406" s="227"/>
      <c r="D406" s="227"/>
      <c r="E406" s="226"/>
    </row>
    <row r="407" spans="1:5" x14ac:dyDescent="0.2">
      <c r="A407" s="226"/>
      <c r="B407" s="227"/>
      <c r="C407" s="227"/>
      <c r="D407" s="227"/>
      <c r="E407" s="226"/>
    </row>
    <row r="408" spans="1:5" x14ac:dyDescent="0.2">
      <c r="A408" s="226"/>
      <c r="B408" s="227"/>
      <c r="C408" s="227"/>
      <c r="D408" s="227"/>
      <c r="E408" s="226"/>
    </row>
    <row r="409" spans="1:5" x14ac:dyDescent="0.2">
      <c r="A409" s="217"/>
      <c r="B409" s="235"/>
      <c r="C409" s="221"/>
      <c r="D409" s="221"/>
      <c r="E409" s="217"/>
    </row>
    <row r="410" spans="1:5" x14ac:dyDescent="0.2">
      <c r="A410" s="226"/>
      <c r="B410" s="215"/>
      <c r="C410" s="227"/>
      <c r="D410" s="227"/>
      <c r="E410" s="226"/>
    </row>
    <row r="411" spans="1:5" x14ac:dyDescent="0.2">
      <c r="A411" s="226"/>
      <c r="B411" s="215"/>
      <c r="C411" s="227"/>
      <c r="D411" s="227"/>
      <c r="E411" s="226"/>
    </row>
    <row r="412" spans="1:5" x14ac:dyDescent="0.2">
      <c r="A412" s="226"/>
      <c r="B412" s="215"/>
      <c r="C412" s="227"/>
      <c r="D412" s="227"/>
      <c r="E412" s="226"/>
    </row>
    <row r="413" spans="1:5" x14ac:dyDescent="0.2">
      <c r="A413" s="226"/>
      <c r="B413" s="215"/>
      <c r="C413" s="227"/>
      <c r="D413" s="227"/>
      <c r="E413" s="226"/>
    </row>
    <row r="414" spans="1:5" x14ac:dyDescent="0.2">
      <c r="A414" s="217"/>
      <c r="B414" s="235"/>
      <c r="C414" s="217"/>
      <c r="D414" s="217"/>
      <c r="E414" s="217"/>
    </row>
    <row r="415" spans="1:5" x14ac:dyDescent="0.2">
      <c r="A415" s="217"/>
      <c r="B415" s="235"/>
      <c r="C415" s="217"/>
      <c r="D415" s="217"/>
      <c r="E415" s="217"/>
    </row>
    <row r="416" spans="1:5" x14ac:dyDescent="0.2">
      <c r="A416" s="226"/>
      <c r="B416" s="215"/>
      <c r="C416" s="226"/>
      <c r="D416" s="226"/>
      <c r="E416" s="226"/>
    </row>
    <row r="417" spans="1:5" x14ac:dyDescent="0.2">
      <c r="A417" s="226"/>
      <c r="B417" s="215"/>
      <c r="C417" s="227"/>
      <c r="D417" s="227"/>
      <c r="E417" s="226"/>
    </row>
    <row r="418" spans="1:5" x14ac:dyDescent="0.2">
      <c r="A418" s="226"/>
      <c r="B418" s="215"/>
      <c r="C418" s="227"/>
      <c r="D418" s="227"/>
      <c r="E418" s="226"/>
    </row>
    <row r="419" spans="1:5" x14ac:dyDescent="0.2">
      <c r="A419" s="226"/>
      <c r="B419" s="215"/>
      <c r="C419" s="227"/>
      <c r="D419" s="227"/>
      <c r="E419" s="226"/>
    </row>
    <row r="420" spans="1:5" x14ac:dyDescent="0.2">
      <c r="A420" s="226"/>
      <c r="B420" s="215"/>
      <c r="C420" s="227"/>
      <c r="D420" s="227"/>
      <c r="E420" s="226"/>
    </row>
    <row r="421" spans="1:5" x14ac:dyDescent="0.2">
      <c r="A421" s="217"/>
      <c r="B421" s="235"/>
      <c r="C421" s="221"/>
      <c r="D421" s="221"/>
      <c r="E421" s="217"/>
    </row>
    <row r="422" spans="1:5" x14ac:dyDescent="0.2">
      <c r="A422" s="226"/>
      <c r="B422" s="215"/>
      <c r="C422" s="227"/>
      <c r="D422" s="227"/>
      <c r="E422" s="226"/>
    </row>
    <row r="423" spans="1:5" x14ac:dyDescent="0.2">
      <c r="A423" s="226"/>
      <c r="B423" s="215"/>
      <c r="C423" s="227"/>
      <c r="D423" s="227"/>
      <c r="E423" s="226"/>
    </row>
    <row r="424" spans="1:5" x14ac:dyDescent="0.2">
      <c r="A424" s="226"/>
      <c r="B424" s="215"/>
      <c r="C424" s="227"/>
      <c r="D424" s="227"/>
      <c r="E424" s="226"/>
    </row>
    <row r="425" spans="1:5" x14ac:dyDescent="0.2">
      <c r="A425" s="226"/>
      <c r="B425" s="215"/>
      <c r="C425" s="227"/>
      <c r="D425" s="227"/>
      <c r="E425" s="226"/>
    </row>
    <row r="426" spans="1:5" x14ac:dyDescent="0.2">
      <c r="A426" s="226"/>
      <c r="B426" s="215"/>
      <c r="C426" s="227"/>
      <c r="D426" s="227"/>
      <c r="E426" s="226"/>
    </row>
    <row r="427" spans="1:5" x14ac:dyDescent="0.2">
      <c r="A427" s="226"/>
      <c r="B427" s="215"/>
      <c r="C427" s="227"/>
      <c r="D427" s="227"/>
      <c r="E427" s="226"/>
    </row>
    <row r="428" spans="1:5" x14ac:dyDescent="0.2">
      <c r="A428" s="226"/>
      <c r="B428" s="215"/>
      <c r="C428" s="227"/>
      <c r="D428" s="227"/>
      <c r="E428" s="226"/>
    </row>
    <row r="429" spans="1:5" x14ac:dyDescent="0.2">
      <c r="A429" s="226"/>
      <c r="B429" s="215"/>
      <c r="C429" s="227"/>
      <c r="D429" s="227"/>
      <c r="E429" s="226"/>
    </row>
    <row r="430" spans="1:5" x14ac:dyDescent="0.2">
      <c r="A430" s="217"/>
      <c r="B430" s="215"/>
      <c r="C430" s="227"/>
      <c r="D430" s="227"/>
      <c r="E430" s="217"/>
    </row>
    <row r="431" spans="1:5" x14ac:dyDescent="0.2">
      <c r="A431" s="218"/>
      <c r="B431" s="218"/>
      <c r="C431" s="218"/>
      <c r="D431" s="218"/>
      <c r="E431" s="218"/>
    </row>
    <row r="432" spans="1:5" x14ac:dyDescent="0.2">
      <c r="A432" s="218"/>
      <c r="B432" s="218"/>
      <c r="C432" s="218"/>
      <c r="D432" s="218"/>
      <c r="E432" s="218"/>
    </row>
    <row r="433" spans="1:5" x14ac:dyDescent="0.2">
      <c r="A433" s="218"/>
      <c r="B433" s="218"/>
      <c r="C433" s="218"/>
      <c r="D433" s="218"/>
      <c r="E433" s="218"/>
    </row>
    <row r="434" spans="1:5" x14ac:dyDescent="0.2">
      <c r="A434" s="218"/>
      <c r="B434" s="218"/>
      <c r="C434" s="218"/>
      <c r="D434" s="218"/>
      <c r="E434" s="218"/>
    </row>
    <row r="435" spans="1:5" x14ac:dyDescent="0.2">
      <c r="A435" s="218"/>
      <c r="B435" s="218"/>
      <c r="C435" s="218"/>
      <c r="D435" s="218"/>
      <c r="E435" s="218"/>
    </row>
    <row r="436" spans="1:5" x14ac:dyDescent="0.2">
      <c r="A436" s="218"/>
      <c r="B436" s="218"/>
      <c r="C436" s="218"/>
      <c r="D436" s="218"/>
      <c r="E436" s="218"/>
    </row>
    <row r="437" spans="1:5" x14ac:dyDescent="0.2">
      <c r="A437" s="218"/>
      <c r="B437" s="218"/>
      <c r="C437" s="218"/>
      <c r="D437" s="218"/>
      <c r="E437" s="218"/>
    </row>
    <row r="438" spans="1:5" x14ac:dyDescent="0.2">
      <c r="A438" s="218"/>
      <c r="B438" s="218"/>
      <c r="C438" s="218"/>
      <c r="D438" s="218"/>
      <c r="E438" s="218"/>
    </row>
    <row r="439" spans="1:5" x14ac:dyDescent="0.2">
      <c r="A439" s="218"/>
      <c r="B439" s="218"/>
      <c r="C439" s="218"/>
      <c r="D439" s="218"/>
      <c r="E439" s="218"/>
    </row>
    <row r="440" spans="1:5" x14ac:dyDescent="0.2">
      <c r="A440" s="218"/>
      <c r="B440" s="218"/>
      <c r="C440" s="218"/>
      <c r="D440" s="218"/>
      <c r="E440" s="218"/>
    </row>
    <row r="441" spans="1:5" x14ac:dyDescent="0.2">
      <c r="A441" s="218"/>
      <c r="B441" s="218"/>
      <c r="C441" s="218"/>
      <c r="D441" s="218"/>
      <c r="E441" s="218"/>
    </row>
    <row r="442" spans="1:5" x14ac:dyDescent="0.2">
      <c r="A442" s="218"/>
      <c r="B442" s="218"/>
      <c r="C442" s="218"/>
      <c r="D442" s="218"/>
      <c r="E442" s="218"/>
    </row>
    <row r="443" spans="1:5" x14ac:dyDescent="0.2">
      <c r="A443" s="218"/>
      <c r="B443" s="218"/>
      <c r="C443" s="218"/>
      <c r="D443" s="218"/>
      <c r="E443" s="218"/>
    </row>
    <row r="444" spans="1:5" x14ac:dyDescent="0.2">
      <c r="A444" s="218"/>
      <c r="B444" s="218"/>
      <c r="C444" s="218"/>
      <c r="D444" s="218"/>
      <c r="E444" s="218"/>
    </row>
    <row r="445" spans="1:5" x14ac:dyDescent="0.2">
      <c r="A445" s="218"/>
      <c r="B445" s="218"/>
      <c r="C445" s="218"/>
      <c r="D445" s="218"/>
      <c r="E445" s="218"/>
    </row>
    <row r="446" spans="1:5" x14ac:dyDescent="0.2">
      <c r="A446" s="218"/>
      <c r="B446" s="218"/>
      <c r="C446" s="218"/>
      <c r="D446" s="218"/>
      <c r="E446" s="218"/>
    </row>
    <row r="447" spans="1:5" x14ac:dyDescent="0.2">
      <c r="A447" s="218"/>
      <c r="B447" s="218"/>
      <c r="C447" s="218"/>
      <c r="D447" s="218"/>
      <c r="E447" s="218"/>
    </row>
    <row r="448" spans="1:5" x14ac:dyDescent="0.2">
      <c r="A448" s="218"/>
      <c r="B448" s="218"/>
      <c r="C448" s="218"/>
      <c r="D448" s="218"/>
      <c r="E448" s="218"/>
    </row>
    <row r="449" spans="1:5" x14ac:dyDescent="0.2">
      <c r="A449" s="218"/>
      <c r="B449" s="218"/>
      <c r="C449" s="218"/>
      <c r="D449" s="218"/>
      <c r="E449" s="218"/>
    </row>
    <row r="450" spans="1:5" x14ac:dyDescent="0.2">
      <c r="A450" s="218"/>
      <c r="B450" s="218"/>
      <c r="C450" s="218"/>
      <c r="D450" s="218"/>
      <c r="E450" s="218"/>
    </row>
    <row r="451" spans="1:5" x14ac:dyDescent="0.2">
      <c r="A451" s="218"/>
      <c r="B451" s="218"/>
      <c r="C451" s="218"/>
      <c r="D451" s="218"/>
      <c r="E451" s="218"/>
    </row>
    <row r="452" spans="1:5" x14ac:dyDescent="0.2">
      <c r="A452" s="218"/>
      <c r="B452" s="218"/>
      <c r="C452" s="218"/>
      <c r="D452" s="218"/>
      <c r="E452" s="218"/>
    </row>
    <row r="453" spans="1:5" x14ac:dyDescent="0.2">
      <c r="A453" s="218"/>
      <c r="B453" s="218"/>
      <c r="C453" s="218"/>
      <c r="D453" s="218"/>
      <c r="E453" s="218"/>
    </row>
    <row r="454" spans="1:5" x14ac:dyDescent="0.2">
      <c r="A454" s="218"/>
      <c r="B454" s="218"/>
      <c r="C454" s="218"/>
      <c r="D454" s="218"/>
      <c r="E454" s="218"/>
    </row>
    <row r="455" spans="1:5" x14ac:dyDescent="0.2">
      <c r="A455" s="218"/>
      <c r="B455" s="218"/>
      <c r="C455" s="218"/>
      <c r="D455" s="218"/>
      <c r="E455" s="218"/>
    </row>
    <row r="456" spans="1:5" x14ac:dyDescent="0.2">
      <c r="A456" s="218"/>
      <c r="B456" s="218"/>
      <c r="C456" s="218"/>
      <c r="D456" s="218"/>
      <c r="E456" s="218"/>
    </row>
    <row r="457" spans="1:5" x14ac:dyDescent="0.2">
      <c r="A457" s="218"/>
      <c r="B457" s="218"/>
      <c r="C457" s="218"/>
      <c r="D457" s="218"/>
      <c r="E457" s="218"/>
    </row>
    <row r="458" spans="1:5" x14ac:dyDescent="0.2">
      <c r="A458" s="218"/>
      <c r="B458" s="218"/>
      <c r="C458" s="218"/>
      <c r="D458" s="218"/>
      <c r="E458" s="218"/>
    </row>
    <row r="459" spans="1:5" x14ac:dyDescent="0.2">
      <c r="A459" s="218"/>
      <c r="B459" s="218"/>
      <c r="C459" s="218"/>
      <c r="D459" s="218"/>
      <c r="E459" s="218"/>
    </row>
    <row r="460" spans="1:5" x14ac:dyDescent="0.2">
      <c r="A460" s="218"/>
      <c r="B460" s="218"/>
      <c r="C460" s="218"/>
      <c r="D460" s="218"/>
      <c r="E460" s="218"/>
    </row>
    <row r="461" spans="1:5" x14ac:dyDescent="0.2">
      <c r="A461" s="218"/>
      <c r="B461" s="218"/>
      <c r="C461" s="218"/>
      <c r="D461" s="218"/>
      <c r="E461" s="218"/>
    </row>
    <row r="462" spans="1:5" x14ac:dyDescent="0.2">
      <c r="A462" s="218"/>
      <c r="B462" s="218"/>
      <c r="C462" s="218"/>
      <c r="D462" s="218"/>
      <c r="E462" s="218"/>
    </row>
    <row r="463" spans="1:5" x14ac:dyDescent="0.2">
      <c r="A463" s="218"/>
      <c r="B463" s="218"/>
      <c r="C463" s="218"/>
      <c r="D463" s="218"/>
      <c r="E463" s="218"/>
    </row>
    <row r="464" spans="1:5" x14ac:dyDescent="0.2">
      <c r="A464" s="218"/>
      <c r="B464" s="218"/>
      <c r="C464" s="218"/>
      <c r="D464" s="218"/>
      <c r="E464" s="218"/>
    </row>
    <row r="465" spans="1:5" x14ac:dyDescent="0.2">
      <c r="A465" s="218"/>
      <c r="B465" s="218"/>
      <c r="C465" s="218"/>
      <c r="D465" s="218"/>
      <c r="E465" s="218"/>
    </row>
    <row r="466" spans="1:5" x14ac:dyDescent="0.2">
      <c r="A466" s="218"/>
      <c r="B466" s="218"/>
      <c r="C466" s="218"/>
      <c r="D466" s="218"/>
      <c r="E466" s="218"/>
    </row>
    <row r="467" spans="1:5" x14ac:dyDescent="0.2">
      <c r="A467" s="218"/>
      <c r="B467" s="218"/>
      <c r="C467" s="218"/>
      <c r="D467" s="218"/>
      <c r="E467" s="218"/>
    </row>
    <row r="468" spans="1:5" x14ac:dyDescent="0.2">
      <c r="A468" s="218"/>
      <c r="B468" s="218"/>
      <c r="C468" s="218"/>
      <c r="D468" s="218"/>
      <c r="E468" s="218"/>
    </row>
    <row r="469" spans="1:5" x14ac:dyDescent="0.2">
      <c r="A469" s="218"/>
      <c r="B469" s="218"/>
      <c r="C469" s="218"/>
      <c r="D469" s="218"/>
      <c r="E469" s="218"/>
    </row>
    <row r="470" spans="1:5" x14ac:dyDescent="0.2">
      <c r="A470" s="218"/>
      <c r="B470" s="218"/>
      <c r="C470" s="218"/>
      <c r="D470" s="218"/>
      <c r="E470" s="218"/>
    </row>
    <row r="471" spans="1:5" x14ac:dyDescent="0.2">
      <c r="A471" s="218"/>
      <c r="B471" s="218"/>
      <c r="C471" s="218"/>
      <c r="D471" s="218"/>
      <c r="E471" s="218"/>
    </row>
    <row r="472" spans="1:5" x14ac:dyDescent="0.2">
      <c r="A472" s="218"/>
      <c r="B472" s="218"/>
      <c r="C472" s="218"/>
      <c r="D472" s="218"/>
      <c r="E472" s="218"/>
    </row>
    <row r="473" spans="1:5" x14ac:dyDescent="0.2">
      <c r="A473" s="218"/>
      <c r="B473" s="218"/>
      <c r="C473" s="218"/>
      <c r="D473" s="218"/>
      <c r="E473" s="218"/>
    </row>
    <row r="474" spans="1:5" x14ac:dyDescent="0.2">
      <c r="A474" s="218"/>
      <c r="B474" s="218"/>
      <c r="C474" s="218"/>
      <c r="D474" s="218"/>
      <c r="E474" s="218"/>
    </row>
    <row r="475" spans="1:5" x14ac:dyDescent="0.2">
      <c r="A475" s="218"/>
      <c r="B475" s="218"/>
      <c r="C475" s="218"/>
      <c r="D475" s="218"/>
      <c r="E475" s="218"/>
    </row>
    <row r="476" spans="1:5" x14ac:dyDescent="0.2">
      <c r="A476" s="218"/>
      <c r="B476" s="218"/>
      <c r="C476" s="218"/>
      <c r="D476" s="218"/>
      <c r="E476" s="218"/>
    </row>
    <row r="477" spans="1:5" x14ac:dyDescent="0.2">
      <c r="A477" s="218"/>
      <c r="B477" s="218"/>
      <c r="C477" s="218"/>
      <c r="D477" s="218"/>
      <c r="E477" s="218"/>
    </row>
    <row r="478" spans="1:5" x14ac:dyDescent="0.2">
      <c r="A478" s="218"/>
      <c r="B478" s="218"/>
      <c r="C478" s="218"/>
      <c r="D478" s="218"/>
      <c r="E478" s="218"/>
    </row>
    <row r="479" spans="1:5" x14ac:dyDescent="0.2">
      <c r="A479" s="218"/>
      <c r="B479" s="218"/>
      <c r="C479" s="218"/>
      <c r="D479" s="218"/>
      <c r="E479" s="218"/>
    </row>
    <row r="480" spans="1:5" x14ac:dyDescent="0.2">
      <c r="A480" s="218"/>
      <c r="B480" s="218"/>
      <c r="C480" s="218"/>
      <c r="D480" s="218"/>
      <c r="E480" s="218"/>
    </row>
    <row r="481" spans="1:5" x14ac:dyDescent="0.2">
      <c r="A481" s="218"/>
      <c r="B481" s="218"/>
      <c r="C481" s="218"/>
      <c r="D481" s="218"/>
      <c r="E481" s="218"/>
    </row>
    <row r="482" spans="1:5" x14ac:dyDescent="0.2">
      <c r="A482" s="218"/>
      <c r="B482" s="218"/>
      <c r="C482" s="218"/>
      <c r="D482" s="218"/>
      <c r="E482" s="218"/>
    </row>
    <row r="483" spans="1:5" x14ac:dyDescent="0.2">
      <c r="A483" s="218"/>
      <c r="B483" s="218"/>
      <c r="C483" s="218"/>
      <c r="D483" s="218"/>
      <c r="E483" s="218"/>
    </row>
    <row r="484" spans="1:5" x14ac:dyDescent="0.2">
      <c r="A484" s="218"/>
      <c r="B484" s="218"/>
      <c r="C484" s="218"/>
      <c r="D484" s="218"/>
      <c r="E484" s="218"/>
    </row>
    <row r="485" spans="1:5" x14ac:dyDescent="0.2">
      <c r="A485" s="218"/>
      <c r="B485" s="218"/>
      <c r="C485" s="218"/>
      <c r="D485" s="218"/>
      <c r="E485" s="218"/>
    </row>
    <row r="486" spans="1:5" x14ac:dyDescent="0.2">
      <c r="A486" s="218"/>
      <c r="B486" s="218"/>
      <c r="C486" s="218"/>
      <c r="D486" s="218"/>
      <c r="E486" s="218"/>
    </row>
    <row r="487" spans="1:5" x14ac:dyDescent="0.2">
      <c r="A487" s="218"/>
      <c r="B487" s="218"/>
      <c r="C487" s="218"/>
      <c r="D487" s="218"/>
      <c r="E487" s="218"/>
    </row>
    <row r="488" spans="1:5" x14ac:dyDescent="0.2">
      <c r="A488" s="218"/>
      <c r="B488" s="218"/>
      <c r="C488" s="218"/>
      <c r="D488" s="218"/>
      <c r="E488" s="218"/>
    </row>
    <row r="489" spans="1:5" x14ac:dyDescent="0.2">
      <c r="A489" s="218"/>
      <c r="B489" s="218"/>
      <c r="C489" s="218"/>
      <c r="D489" s="218"/>
      <c r="E489" s="218"/>
    </row>
    <row r="490" spans="1:5" x14ac:dyDescent="0.2">
      <c r="A490" s="218"/>
      <c r="B490" s="218"/>
      <c r="C490" s="218"/>
      <c r="D490" s="218"/>
      <c r="E490" s="218"/>
    </row>
    <row r="491" spans="1:5" x14ac:dyDescent="0.2">
      <c r="A491" s="218"/>
      <c r="B491" s="218"/>
      <c r="C491" s="218"/>
      <c r="D491" s="218"/>
      <c r="E491" s="218"/>
    </row>
    <row r="492" spans="1:5" x14ac:dyDescent="0.2">
      <c r="A492" s="218"/>
      <c r="B492" s="218"/>
      <c r="C492" s="218"/>
      <c r="D492" s="218"/>
      <c r="E492" s="218"/>
    </row>
    <row r="493" spans="1:5" x14ac:dyDescent="0.2">
      <c r="A493" s="218"/>
      <c r="B493" s="218"/>
      <c r="C493" s="218"/>
      <c r="D493" s="218"/>
      <c r="E493" s="218"/>
    </row>
    <row r="494" spans="1:5" x14ac:dyDescent="0.2">
      <c r="A494" s="218"/>
      <c r="B494" s="218"/>
      <c r="C494" s="218"/>
      <c r="D494" s="218"/>
      <c r="E494" s="218"/>
    </row>
    <row r="495" spans="1:5" x14ac:dyDescent="0.2">
      <c r="A495" s="218"/>
      <c r="B495" s="218"/>
      <c r="C495" s="218"/>
      <c r="D495" s="218"/>
      <c r="E495" s="218"/>
    </row>
    <row r="496" spans="1:5" x14ac:dyDescent="0.2">
      <c r="A496" s="218"/>
      <c r="B496" s="218"/>
      <c r="C496" s="218"/>
      <c r="D496" s="218"/>
      <c r="E496" s="218"/>
    </row>
    <row r="497" spans="1:5" x14ac:dyDescent="0.2">
      <c r="A497" s="218"/>
      <c r="B497" s="218"/>
      <c r="C497" s="218"/>
      <c r="D497" s="218"/>
      <c r="E497" s="218"/>
    </row>
    <row r="498" spans="1:5" x14ac:dyDescent="0.2">
      <c r="A498" s="218"/>
      <c r="B498" s="218"/>
      <c r="C498" s="218"/>
      <c r="D498" s="218"/>
      <c r="E498" s="218"/>
    </row>
    <row r="499" spans="1:5" x14ac:dyDescent="0.2">
      <c r="A499" s="218"/>
      <c r="B499" s="218"/>
      <c r="C499" s="218"/>
      <c r="D499" s="218"/>
      <c r="E499" s="218"/>
    </row>
    <row r="500" spans="1:5" x14ac:dyDescent="0.2">
      <c r="A500" s="218"/>
      <c r="B500" s="218"/>
      <c r="C500" s="218"/>
      <c r="D500" s="218"/>
      <c r="E500" s="218"/>
    </row>
    <row r="501" spans="1:5" x14ac:dyDescent="0.2">
      <c r="A501" s="218"/>
      <c r="B501" s="218"/>
      <c r="C501" s="218"/>
      <c r="D501" s="218"/>
      <c r="E501" s="218"/>
    </row>
    <row r="502" spans="1:5" x14ac:dyDescent="0.2">
      <c r="A502" s="218"/>
      <c r="B502" s="218"/>
      <c r="C502" s="218"/>
      <c r="D502" s="218"/>
      <c r="E502" s="218"/>
    </row>
    <row r="503" spans="1:5" x14ac:dyDescent="0.2">
      <c r="A503" s="218"/>
      <c r="B503" s="218"/>
      <c r="C503" s="218"/>
      <c r="D503" s="218"/>
      <c r="E503" s="218"/>
    </row>
    <row r="504" spans="1:5" x14ac:dyDescent="0.2">
      <c r="A504" s="218"/>
      <c r="B504" s="218"/>
      <c r="C504" s="218"/>
      <c r="D504" s="218"/>
      <c r="E504" s="218"/>
    </row>
    <row r="505" spans="1:5" x14ac:dyDescent="0.2">
      <c r="A505" s="218"/>
      <c r="B505" s="218"/>
      <c r="C505" s="218"/>
      <c r="D505" s="218"/>
      <c r="E505" s="218"/>
    </row>
    <row r="506" spans="1:5" x14ac:dyDescent="0.2">
      <c r="A506" s="218"/>
      <c r="B506" s="218"/>
      <c r="C506" s="218"/>
      <c r="D506" s="218"/>
      <c r="E506" s="218"/>
    </row>
    <row r="507" spans="1:5" x14ac:dyDescent="0.2">
      <c r="A507" s="218"/>
      <c r="B507" s="218"/>
      <c r="C507" s="218"/>
      <c r="D507" s="218"/>
      <c r="E507" s="218"/>
    </row>
    <row r="508" spans="1:5" x14ac:dyDescent="0.2">
      <c r="A508" s="218"/>
      <c r="B508" s="218"/>
      <c r="C508" s="218"/>
      <c r="D508" s="218"/>
      <c r="E508" s="218"/>
    </row>
    <row r="509" spans="1:5" x14ac:dyDescent="0.2">
      <c r="A509" s="218"/>
      <c r="B509" s="218"/>
      <c r="C509" s="218"/>
      <c r="D509" s="218"/>
      <c r="E509" s="218"/>
    </row>
    <row r="510" spans="1:5" x14ac:dyDescent="0.2">
      <c r="A510" s="218"/>
      <c r="B510" s="218"/>
      <c r="C510" s="218"/>
      <c r="D510" s="218"/>
      <c r="E510" s="218"/>
    </row>
    <row r="511" spans="1:5" x14ac:dyDescent="0.2">
      <c r="A511" s="218"/>
      <c r="B511" s="218"/>
      <c r="C511" s="218"/>
      <c r="D511" s="218"/>
      <c r="E511" s="218"/>
    </row>
    <row r="512" spans="1:5" x14ac:dyDescent="0.2">
      <c r="A512" s="218"/>
      <c r="B512" s="218"/>
      <c r="C512" s="218"/>
      <c r="D512" s="218"/>
      <c r="E512" s="218"/>
    </row>
    <row r="513" spans="1:5" x14ac:dyDescent="0.2">
      <c r="A513" s="218"/>
      <c r="B513" s="218"/>
      <c r="C513" s="218"/>
      <c r="D513" s="218"/>
      <c r="E513" s="218"/>
    </row>
    <row r="514" spans="1:5" x14ac:dyDescent="0.2">
      <c r="A514" s="218"/>
      <c r="B514" s="218"/>
      <c r="C514" s="218"/>
      <c r="D514" s="218"/>
      <c r="E514" s="218"/>
    </row>
    <row r="515" spans="1:5" x14ac:dyDescent="0.2">
      <c r="A515" s="218"/>
      <c r="B515" s="218"/>
      <c r="C515" s="218"/>
      <c r="D515" s="218"/>
      <c r="E515" s="218"/>
    </row>
    <row r="516" spans="1:5" x14ac:dyDescent="0.2">
      <c r="A516" s="218"/>
      <c r="B516" s="218"/>
      <c r="C516" s="218"/>
      <c r="D516" s="218"/>
      <c r="E516" s="218"/>
    </row>
    <row r="517" spans="1:5" x14ac:dyDescent="0.2">
      <c r="A517" s="218"/>
      <c r="B517" s="218"/>
      <c r="C517" s="218"/>
      <c r="D517" s="218"/>
      <c r="E517" s="218"/>
    </row>
    <row r="518" spans="1:5" x14ac:dyDescent="0.2">
      <c r="A518" s="218"/>
      <c r="B518" s="218"/>
      <c r="C518" s="218"/>
      <c r="D518" s="218"/>
      <c r="E518" s="218"/>
    </row>
    <row r="519" spans="1:5" x14ac:dyDescent="0.2">
      <c r="A519" s="218"/>
      <c r="B519" s="218"/>
      <c r="C519" s="218"/>
      <c r="D519" s="218"/>
      <c r="E519" s="218"/>
    </row>
    <row r="520" spans="1:5" x14ac:dyDescent="0.2">
      <c r="A520" s="218"/>
      <c r="B520" s="218"/>
      <c r="C520" s="218"/>
      <c r="D520" s="218"/>
      <c r="E520" s="218"/>
    </row>
    <row r="521" spans="1:5" x14ac:dyDescent="0.2">
      <c r="A521" s="218"/>
      <c r="B521" s="218"/>
      <c r="C521" s="218"/>
      <c r="D521" s="218"/>
      <c r="E521" s="218"/>
    </row>
    <row r="522" spans="1:5" x14ac:dyDescent="0.2">
      <c r="A522" s="218"/>
      <c r="B522" s="218"/>
      <c r="C522" s="218"/>
      <c r="D522" s="218"/>
      <c r="E522" s="218"/>
    </row>
    <row r="523" spans="1:5" x14ac:dyDescent="0.2">
      <c r="A523" s="218"/>
      <c r="B523" s="218"/>
      <c r="C523" s="218"/>
      <c r="D523" s="218"/>
      <c r="E523" s="218"/>
    </row>
    <row r="524" spans="1:5" x14ac:dyDescent="0.2">
      <c r="A524" s="218"/>
      <c r="B524" s="218"/>
      <c r="C524" s="218"/>
      <c r="D524" s="218"/>
      <c r="E524" s="218"/>
    </row>
    <row r="525" spans="1:5" x14ac:dyDescent="0.2">
      <c r="A525" s="218"/>
      <c r="B525" s="218"/>
      <c r="C525" s="218"/>
      <c r="D525" s="218"/>
      <c r="E525" s="218"/>
    </row>
    <row r="526" spans="1:5" x14ac:dyDescent="0.2">
      <c r="A526" s="218"/>
      <c r="B526" s="218"/>
      <c r="C526" s="218"/>
      <c r="D526" s="218"/>
      <c r="E526" s="218"/>
    </row>
    <row r="527" spans="1:5" x14ac:dyDescent="0.2">
      <c r="A527" s="218"/>
      <c r="B527" s="218"/>
      <c r="C527" s="218"/>
      <c r="D527" s="218"/>
      <c r="E527" s="218"/>
    </row>
    <row r="528" spans="1:5" x14ac:dyDescent="0.2">
      <c r="A528" s="218"/>
      <c r="B528" s="218"/>
      <c r="C528" s="218"/>
      <c r="D528" s="218"/>
      <c r="E528" s="218"/>
    </row>
    <row r="529" spans="1:5" x14ac:dyDescent="0.2">
      <c r="A529" s="218"/>
      <c r="B529" s="218"/>
      <c r="C529" s="218"/>
      <c r="D529" s="218"/>
      <c r="E529" s="218"/>
    </row>
    <row r="530" spans="1:5" x14ac:dyDescent="0.2">
      <c r="A530" s="218"/>
      <c r="B530" s="218"/>
      <c r="C530" s="218"/>
      <c r="D530" s="218"/>
      <c r="E530" s="218"/>
    </row>
    <row r="531" spans="1:5" x14ac:dyDescent="0.2">
      <c r="A531" s="218"/>
      <c r="B531" s="218"/>
      <c r="C531" s="218"/>
      <c r="D531" s="218"/>
      <c r="E531" s="218"/>
    </row>
    <row r="532" spans="1:5" x14ac:dyDescent="0.2">
      <c r="A532" s="218"/>
      <c r="B532" s="218"/>
      <c r="C532" s="218"/>
      <c r="D532" s="218"/>
      <c r="E532" s="218"/>
    </row>
    <row r="533" spans="1:5" x14ac:dyDescent="0.2">
      <c r="A533" s="218"/>
      <c r="B533" s="218"/>
      <c r="C533" s="218"/>
      <c r="D533" s="218"/>
      <c r="E533" s="218"/>
    </row>
    <row r="534" spans="1:5" x14ac:dyDescent="0.2">
      <c r="A534" s="218"/>
      <c r="B534" s="218"/>
      <c r="C534" s="218"/>
      <c r="D534" s="218"/>
      <c r="E534" s="218"/>
    </row>
    <row r="535" spans="1:5" x14ac:dyDescent="0.2">
      <c r="A535" s="218"/>
      <c r="B535" s="218"/>
      <c r="C535" s="218"/>
      <c r="D535" s="218"/>
      <c r="E535" s="218"/>
    </row>
    <row r="536" spans="1:5" x14ac:dyDescent="0.2">
      <c r="A536" s="218"/>
      <c r="B536" s="218"/>
      <c r="C536" s="218"/>
      <c r="D536" s="218"/>
      <c r="E536" s="218"/>
    </row>
    <row r="537" spans="1:5" x14ac:dyDescent="0.2">
      <c r="A537" s="218"/>
      <c r="B537" s="218"/>
      <c r="C537" s="218"/>
      <c r="D537" s="218"/>
      <c r="E537" s="218"/>
    </row>
    <row r="538" spans="1:5" x14ac:dyDescent="0.2">
      <c r="A538" s="218"/>
      <c r="B538" s="218"/>
      <c r="C538" s="218"/>
      <c r="D538" s="218"/>
      <c r="E538" s="218"/>
    </row>
    <row r="539" spans="1:5" x14ac:dyDescent="0.2">
      <c r="A539" s="218"/>
      <c r="B539" s="218"/>
      <c r="C539" s="218"/>
      <c r="D539" s="218"/>
      <c r="E539" s="218"/>
    </row>
    <row r="540" spans="1:5" x14ac:dyDescent="0.2">
      <c r="A540" s="218"/>
      <c r="B540" s="218"/>
      <c r="C540" s="218"/>
      <c r="D540" s="218"/>
      <c r="E540" s="218"/>
    </row>
    <row r="541" spans="1:5" x14ac:dyDescent="0.2">
      <c r="A541" s="218"/>
      <c r="B541" s="218"/>
      <c r="C541" s="218"/>
      <c r="D541" s="218"/>
      <c r="E541" s="218"/>
    </row>
    <row r="542" spans="1:5" x14ac:dyDescent="0.2">
      <c r="A542" s="218"/>
      <c r="B542" s="218"/>
      <c r="C542" s="218"/>
      <c r="D542" s="218"/>
      <c r="E542" s="218"/>
    </row>
    <row r="543" spans="1:5" x14ac:dyDescent="0.2">
      <c r="A543" s="218"/>
      <c r="B543" s="218"/>
      <c r="C543" s="218"/>
      <c r="D543" s="218"/>
      <c r="E543" s="218"/>
    </row>
    <row r="544" spans="1:5" x14ac:dyDescent="0.2">
      <c r="A544" s="218"/>
      <c r="B544" s="218"/>
      <c r="C544" s="218"/>
      <c r="D544" s="218"/>
      <c r="E544" s="218"/>
    </row>
    <row r="545" spans="1:5" x14ac:dyDescent="0.2">
      <c r="A545" s="218"/>
      <c r="B545" s="218"/>
      <c r="C545" s="218"/>
      <c r="D545" s="218"/>
      <c r="E545" s="218"/>
    </row>
    <row r="546" spans="1:5" x14ac:dyDescent="0.2">
      <c r="A546" s="218"/>
      <c r="B546" s="218"/>
      <c r="C546" s="218"/>
      <c r="D546" s="218"/>
      <c r="E546" s="218"/>
    </row>
    <row r="547" spans="1:5" x14ac:dyDescent="0.2">
      <c r="A547" s="218"/>
      <c r="B547" s="218"/>
      <c r="C547" s="218"/>
      <c r="D547" s="218"/>
      <c r="E547" s="218"/>
    </row>
    <row r="548" spans="1:5" x14ac:dyDescent="0.2">
      <c r="A548" s="218"/>
      <c r="B548" s="218"/>
      <c r="C548" s="218"/>
      <c r="D548" s="218"/>
      <c r="E548" s="218"/>
    </row>
    <row r="549" spans="1:5" x14ac:dyDescent="0.2">
      <c r="A549" s="218"/>
      <c r="B549" s="218"/>
      <c r="C549" s="218"/>
      <c r="D549" s="218"/>
      <c r="E549" s="218"/>
    </row>
    <row r="550" spans="1:5" x14ac:dyDescent="0.2">
      <c r="A550" s="218"/>
      <c r="B550" s="218"/>
      <c r="C550" s="218"/>
      <c r="D550" s="218"/>
      <c r="E550" s="218"/>
    </row>
    <row r="551" spans="1:5" x14ac:dyDescent="0.2">
      <c r="A551" s="218"/>
      <c r="B551" s="218"/>
      <c r="C551" s="218"/>
      <c r="D551" s="218"/>
      <c r="E551" s="218"/>
    </row>
    <row r="552" spans="1:5" x14ac:dyDescent="0.2">
      <c r="A552" s="218"/>
      <c r="B552" s="218"/>
      <c r="C552" s="218"/>
      <c r="D552" s="218"/>
      <c r="E552" s="218"/>
    </row>
    <row r="553" spans="1:5" x14ac:dyDescent="0.2">
      <c r="A553" s="218"/>
      <c r="B553" s="218"/>
      <c r="C553" s="218"/>
      <c r="D553" s="218"/>
      <c r="E553" s="218"/>
    </row>
    <row r="554" spans="1:5" x14ac:dyDescent="0.2">
      <c r="A554" s="218"/>
      <c r="B554" s="218"/>
      <c r="C554" s="218"/>
      <c r="D554" s="218"/>
      <c r="E554" s="218"/>
    </row>
    <row r="555" spans="1:5" x14ac:dyDescent="0.2">
      <c r="A555" s="218"/>
      <c r="B555" s="218"/>
      <c r="C555" s="218"/>
      <c r="D555" s="218"/>
      <c r="E555" s="218"/>
    </row>
    <row r="556" spans="1:5" x14ac:dyDescent="0.2">
      <c r="A556" s="218"/>
      <c r="B556" s="218"/>
      <c r="C556" s="218"/>
      <c r="D556" s="218"/>
      <c r="E556" s="218"/>
    </row>
    <row r="557" spans="1:5" x14ac:dyDescent="0.2">
      <c r="A557" s="218"/>
      <c r="B557" s="218"/>
      <c r="C557" s="218"/>
      <c r="D557" s="218"/>
      <c r="E557" s="218"/>
    </row>
    <row r="558" spans="1:5" x14ac:dyDescent="0.2">
      <c r="A558" s="218"/>
      <c r="B558" s="218"/>
      <c r="C558" s="218"/>
      <c r="D558" s="218"/>
      <c r="E558" s="218"/>
    </row>
    <row r="559" spans="1:5" x14ac:dyDescent="0.2">
      <c r="A559" s="218"/>
      <c r="B559" s="218"/>
      <c r="C559" s="218"/>
      <c r="D559" s="218"/>
      <c r="E559" s="218"/>
    </row>
    <row r="560" spans="1:5" x14ac:dyDescent="0.2">
      <c r="A560" s="218"/>
      <c r="B560" s="218"/>
      <c r="C560" s="218"/>
      <c r="D560" s="218"/>
      <c r="E560" s="218"/>
    </row>
    <row r="561" spans="1:5" x14ac:dyDescent="0.2">
      <c r="A561" s="218"/>
      <c r="B561" s="218"/>
      <c r="C561" s="218"/>
      <c r="D561" s="218"/>
      <c r="E561" s="218"/>
    </row>
    <row r="562" spans="1:5" x14ac:dyDescent="0.2">
      <c r="A562" s="218"/>
      <c r="B562" s="218"/>
      <c r="C562" s="218"/>
      <c r="D562" s="218"/>
      <c r="E562" s="218"/>
    </row>
    <row r="563" spans="1:5" x14ac:dyDescent="0.2">
      <c r="A563" s="218"/>
      <c r="B563" s="218"/>
      <c r="C563" s="218"/>
      <c r="D563" s="218"/>
      <c r="E563" s="218"/>
    </row>
    <row r="564" spans="1:5" x14ac:dyDescent="0.2">
      <c r="A564" s="218"/>
      <c r="B564" s="218"/>
      <c r="C564" s="218"/>
      <c r="D564" s="218"/>
      <c r="E564" s="218"/>
    </row>
    <row r="565" spans="1:5" x14ac:dyDescent="0.2">
      <c r="A565" s="218"/>
      <c r="B565" s="218"/>
      <c r="C565" s="218"/>
      <c r="D565" s="218"/>
      <c r="E565" s="218"/>
    </row>
    <row r="566" spans="1:5" x14ac:dyDescent="0.2">
      <c r="A566" s="218"/>
      <c r="B566" s="218"/>
      <c r="C566" s="218"/>
      <c r="D566" s="218"/>
      <c r="E566" s="218"/>
    </row>
    <row r="567" spans="1:5" x14ac:dyDescent="0.2">
      <c r="A567" s="218"/>
      <c r="B567" s="218"/>
      <c r="C567" s="218"/>
      <c r="D567" s="218"/>
      <c r="E567" s="218"/>
    </row>
    <row r="568" spans="1:5" x14ac:dyDescent="0.2">
      <c r="A568" s="218"/>
      <c r="B568" s="218"/>
      <c r="C568" s="218"/>
      <c r="D568" s="218"/>
      <c r="E568" s="218"/>
    </row>
    <row r="569" spans="1:5" x14ac:dyDescent="0.2">
      <c r="A569" s="218"/>
      <c r="B569" s="218"/>
      <c r="C569" s="218"/>
      <c r="D569" s="218"/>
      <c r="E569" s="218"/>
    </row>
    <row r="570" spans="1:5" x14ac:dyDescent="0.2">
      <c r="A570" s="218"/>
      <c r="B570" s="218"/>
      <c r="C570" s="218"/>
      <c r="D570" s="218"/>
      <c r="E570" s="218"/>
    </row>
    <row r="571" spans="1:5" x14ac:dyDescent="0.2">
      <c r="A571" s="218"/>
      <c r="B571" s="218"/>
      <c r="C571" s="218"/>
      <c r="D571" s="218"/>
      <c r="E571" s="218"/>
    </row>
    <row r="572" spans="1:5" x14ac:dyDescent="0.2">
      <c r="A572" s="218"/>
      <c r="B572" s="218"/>
      <c r="C572" s="218"/>
      <c r="D572" s="218"/>
      <c r="E572" s="218"/>
    </row>
    <row r="573" spans="1:5" x14ac:dyDescent="0.2">
      <c r="A573" s="218"/>
      <c r="B573" s="218"/>
      <c r="C573" s="218"/>
      <c r="D573" s="218"/>
      <c r="E573" s="218"/>
    </row>
    <row r="574" spans="1:5" x14ac:dyDescent="0.2">
      <c r="A574" s="218"/>
      <c r="B574" s="218"/>
      <c r="C574" s="218"/>
      <c r="D574" s="218"/>
      <c r="E574" s="218"/>
    </row>
    <row r="575" spans="1:5" x14ac:dyDescent="0.2">
      <c r="A575" s="218"/>
      <c r="B575" s="218"/>
      <c r="C575" s="218"/>
      <c r="D575" s="218"/>
      <c r="E575" s="218"/>
    </row>
    <row r="576" spans="1:5" x14ac:dyDescent="0.2">
      <c r="A576" s="218"/>
      <c r="B576" s="218"/>
      <c r="C576" s="218"/>
      <c r="D576" s="218"/>
      <c r="E576" s="218"/>
    </row>
    <row r="577" spans="1:5" x14ac:dyDescent="0.2">
      <c r="A577" s="218"/>
      <c r="B577" s="218"/>
      <c r="C577" s="218"/>
      <c r="D577" s="218"/>
      <c r="E577" s="218"/>
    </row>
    <row r="578" spans="1:5" x14ac:dyDescent="0.2">
      <c r="A578" s="218"/>
      <c r="B578" s="218"/>
      <c r="C578" s="218"/>
      <c r="D578" s="218"/>
      <c r="E578" s="218"/>
    </row>
    <row r="579" spans="1:5" x14ac:dyDescent="0.2">
      <c r="A579" s="218"/>
      <c r="B579" s="218"/>
      <c r="C579" s="218"/>
      <c r="D579" s="218"/>
      <c r="E579" s="218"/>
    </row>
    <row r="580" spans="1:5" x14ac:dyDescent="0.2">
      <c r="A580" s="218"/>
      <c r="B580" s="218"/>
      <c r="C580" s="218"/>
      <c r="D580" s="218"/>
      <c r="E580" s="218"/>
    </row>
    <row r="581" spans="1:5" x14ac:dyDescent="0.2">
      <c r="A581" s="218"/>
      <c r="B581" s="218"/>
      <c r="C581" s="218"/>
      <c r="D581" s="218"/>
      <c r="E581" s="218"/>
    </row>
    <row r="582" spans="1:5" x14ac:dyDescent="0.2">
      <c r="A582" s="218"/>
      <c r="B582" s="218"/>
      <c r="C582" s="218"/>
      <c r="D582" s="218"/>
      <c r="E582" s="218"/>
    </row>
    <row r="583" spans="1:5" x14ac:dyDescent="0.2">
      <c r="A583" s="218"/>
      <c r="B583" s="218"/>
      <c r="C583" s="218"/>
      <c r="D583" s="218"/>
      <c r="E583" s="218"/>
    </row>
    <row r="584" spans="1:5" x14ac:dyDescent="0.2">
      <c r="A584" s="218"/>
      <c r="B584" s="218"/>
      <c r="C584" s="218"/>
      <c r="D584" s="218"/>
      <c r="E584" s="218"/>
    </row>
    <row r="585" spans="1:5" x14ac:dyDescent="0.2">
      <c r="A585" s="218"/>
      <c r="B585" s="218"/>
      <c r="C585" s="218"/>
      <c r="D585" s="218"/>
      <c r="E585" s="218"/>
    </row>
    <row r="586" spans="1:5" x14ac:dyDescent="0.2">
      <c r="A586" s="218"/>
      <c r="B586" s="218"/>
      <c r="C586" s="218"/>
      <c r="D586" s="218"/>
      <c r="E586" s="218"/>
    </row>
    <row r="587" spans="1:5" x14ac:dyDescent="0.2">
      <c r="A587" s="218"/>
      <c r="B587" s="218"/>
      <c r="C587" s="218"/>
      <c r="D587" s="218"/>
      <c r="E587" s="218"/>
    </row>
    <row r="588" spans="1:5" x14ac:dyDescent="0.2">
      <c r="A588" s="218"/>
      <c r="B588" s="218"/>
      <c r="C588" s="218"/>
      <c r="D588" s="218"/>
      <c r="E588" s="218"/>
    </row>
    <row r="589" spans="1:5" x14ac:dyDescent="0.2">
      <c r="A589" s="218"/>
      <c r="B589" s="218"/>
      <c r="C589" s="218"/>
      <c r="D589" s="218"/>
      <c r="E589" s="218"/>
    </row>
    <row r="590" spans="1:5" x14ac:dyDescent="0.2">
      <c r="A590" s="218"/>
      <c r="B590" s="218"/>
      <c r="C590" s="218"/>
      <c r="D590" s="218"/>
      <c r="E590" s="218"/>
    </row>
    <row r="591" spans="1:5" x14ac:dyDescent="0.2">
      <c r="A591" s="218"/>
      <c r="B591" s="218"/>
      <c r="C591" s="218"/>
      <c r="D591" s="218"/>
      <c r="E591" s="218"/>
    </row>
    <row r="592" spans="1:5" x14ac:dyDescent="0.2">
      <c r="A592" s="218"/>
      <c r="B592" s="218"/>
      <c r="C592" s="218"/>
      <c r="D592" s="218"/>
      <c r="E592" s="218"/>
    </row>
    <row r="593" spans="1:5" x14ac:dyDescent="0.2">
      <c r="A593" s="218"/>
      <c r="B593" s="218"/>
      <c r="C593" s="218"/>
      <c r="D593" s="218"/>
      <c r="E593" s="218"/>
    </row>
    <row r="594" spans="1:5" x14ac:dyDescent="0.2">
      <c r="A594" s="218"/>
      <c r="B594" s="218"/>
      <c r="C594" s="218"/>
      <c r="D594" s="218"/>
      <c r="E594" s="218"/>
    </row>
    <row r="595" spans="1:5" x14ac:dyDescent="0.2">
      <c r="A595" s="218"/>
      <c r="B595" s="218"/>
      <c r="C595" s="218"/>
      <c r="D595" s="218"/>
      <c r="E595" s="218"/>
    </row>
    <row r="596" spans="1:5" x14ac:dyDescent="0.2">
      <c r="A596" s="218"/>
      <c r="B596" s="218"/>
      <c r="C596" s="218"/>
      <c r="D596" s="218"/>
      <c r="E596" s="218"/>
    </row>
    <row r="597" spans="1:5" x14ac:dyDescent="0.2">
      <c r="A597" s="218"/>
      <c r="B597" s="218"/>
      <c r="C597" s="218"/>
      <c r="D597" s="218"/>
      <c r="E597" s="218"/>
    </row>
    <row r="598" spans="1:5" x14ac:dyDescent="0.2">
      <c r="A598" s="218"/>
      <c r="B598" s="218"/>
      <c r="C598" s="218"/>
      <c r="D598" s="218"/>
      <c r="E598" s="218"/>
    </row>
    <row r="599" spans="1:5" x14ac:dyDescent="0.2">
      <c r="A599" s="218"/>
      <c r="B599" s="218"/>
      <c r="C599" s="218"/>
      <c r="D599" s="218"/>
      <c r="E599" s="218"/>
    </row>
    <row r="600" spans="1:5" x14ac:dyDescent="0.2">
      <c r="A600" s="218"/>
      <c r="B600" s="218"/>
      <c r="C600" s="218"/>
      <c r="D600" s="218"/>
      <c r="E600" s="218"/>
    </row>
    <row r="601" spans="1:5" x14ac:dyDescent="0.2">
      <c r="A601" s="218"/>
      <c r="B601" s="218"/>
      <c r="C601" s="218"/>
      <c r="D601" s="218"/>
      <c r="E601" s="218"/>
    </row>
    <row r="602" spans="1:5" x14ac:dyDescent="0.2">
      <c r="A602" s="218"/>
      <c r="B602" s="218"/>
      <c r="C602" s="218"/>
      <c r="D602" s="218"/>
      <c r="E602" s="218"/>
    </row>
    <row r="603" spans="1:5" x14ac:dyDescent="0.2">
      <c r="A603" s="218"/>
      <c r="B603" s="218"/>
      <c r="C603" s="218"/>
      <c r="D603" s="218"/>
      <c r="E603" s="218"/>
    </row>
    <row r="604" spans="1:5" x14ac:dyDescent="0.2">
      <c r="A604" s="218"/>
      <c r="B604" s="218"/>
      <c r="C604" s="218"/>
      <c r="D604" s="218"/>
      <c r="E604" s="218"/>
    </row>
    <row r="605" spans="1:5" x14ac:dyDescent="0.2">
      <c r="A605" s="218"/>
      <c r="B605" s="218"/>
      <c r="C605" s="218"/>
      <c r="D605" s="218"/>
      <c r="E605" s="218"/>
    </row>
    <row r="606" spans="1:5" x14ac:dyDescent="0.2">
      <c r="A606" s="218"/>
      <c r="B606" s="218"/>
      <c r="C606" s="218"/>
      <c r="D606" s="218"/>
      <c r="E606" s="218"/>
    </row>
    <row r="607" spans="1:5" x14ac:dyDescent="0.2">
      <c r="A607" s="218"/>
      <c r="B607" s="218"/>
      <c r="C607" s="218"/>
      <c r="D607" s="218"/>
      <c r="E607" s="218"/>
    </row>
  </sheetData>
  <mergeCells count="12">
    <mergeCell ref="A1:E3"/>
    <mergeCell ref="D12:D13"/>
    <mergeCell ref="E12:E13"/>
    <mergeCell ref="A4:E4"/>
    <mergeCell ref="A6:E6"/>
    <mergeCell ref="A7:E7"/>
    <mergeCell ref="A10:E10"/>
    <mergeCell ref="A206:C206"/>
    <mergeCell ref="A11:C11"/>
    <mergeCell ref="A12:A13"/>
    <mergeCell ref="B12:B13"/>
    <mergeCell ref="C12:C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4" man="1"/>
    <brk id="53" max="4" man="1"/>
    <brk id="79" max="4" man="1"/>
    <brk id="104" max="4" man="1"/>
    <brk id="126" max="4" man="1"/>
    <brk id="148" max="4" man="1"/>
    <brk id="17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90"/>
  <sheetViews>
    <sheetView view="pageBreakPreview" zoomScale="90" zoomScaleNormal="120" zoomScaleSheetLayoutView="90" workbookViewId="0">
      <selection activeCell="A5" sqref="A5:E5"/>
    </sheetView>
  </sheetViews>
  <sheetFormatPr defaultColWidth="96.85546875" defaultRowHeight="12.75" x14ac:dyDescent="0.2"/>
  <cols>
    <col min="1" max="1" width="77.28515625" style="237" customWidth="1"/>
    <col min="2" max="2" width="12.28515625" style="237" customWidth="1"/>
    <col min="3" max="3" width="16" style="237" customWidth="1"/>
    <col min="4" max="4" width="9.28515625" style="237" customWidth="1"/>
    <col min="5" max="5" width="14" style="237" customWidth="1"/>
    <col min="6" max="6" width="9.140625" style="237" hidden="1" customWidth="1"/>
    <col min="7" max="7" width="9.140625" style="237" customWidth="1"/>
    <col min="8" max="8" width="12.42578125" style="237" customWidth="1"/>
    <col min="9" max="254" width="9.140625" style="237" customWidth="1"/>
    <col min="255" max="16384" width="96.85546875" style="237"/>
  </cols>
  <sheetData>
    <row r="1" spans="1:8" ht="119.25" customHeight="1" x14ac:dyDescent="0.3">
      <c r="A1" s="388" t="s">
        <v>347</v>
      </c>
      <c r="B1" s="389"/>
      <c r="C1" s="389"/>
      <c r="D1" s="389"/>
      <c r="E1" s="389"/>
      <c r="F1" s="236"/>
    </row>
    <row r="2" spans="1:8" ht="18.75" x14ac:dyDescent="0.3">
      <c r="A2" s="384"/>
      <c r="B2" s="384"/>
      <c r="C2" s="384"/>
      <c r="D2" s="384"/>
      <c r="E2" s="384"/>
      <c r="F2" s="97"/>
    </row>
    <row r="3" spans="1:8" ht="18.75" x14ac:dyDescent="0.3">
      <c r="A3" s="384"/>
      <c r="B3" s="384"/>
      <c r="C3" s="384"/>
      <c r="D3" s="384"/>
      <c r="E3" s="384"/>
      <c r="F3" s="236"/>
    </row>
    <row r="4" spans="1:8" ht="18.75" x14ac:dyDescent="0.3">
      <c r="A4" s="384"/>
      <c r="B4" s="384"/>
      <c r="C4" s="384"/>
      <c r="D4" s="384"/>
      <c r="E4" s="384"/>
    </row>
    <row r="5" spans="1:8" ht="39" customHeight="1" x14ac:dyDescent="0.3">
      <c r="A5" s="392" t="s">
        <v>283</v>
      </c>
      <c r="B5" s="392"/>
      <c r="C5" s="392"/>
      <c r="D5" s="392"/>
      <c r="E5" s="392"/>
    </row>
    <row r="6" spans="1:8" ht="15" x14ac:dyDescent="0.2">
      <c r="A6" s="238"/>
      <c r="B6" s="238"/>
      <c r="C6" s="238"/>
      <c r="D6" s="238"/>
      <c r="E6" s="238"/>
    </row>
    <row r="7" spans="1:8" ht="15" x14ac:dyDescent="0.2">
      <c r="A7" s="238"/>
      <c r="B7" s="238"/>
      <c r="C7" s="238"/>
      <c r="D7" s="238"/>
      <c r="E7" s="238"/>
    </row>
    <row r="8" spans="1:8" ht="37.5" customHeight="1" x14ac:dyDescent="0.3">
      <c r="A8" s="393" t="s">
        <v>129</v>
      </c>
      <c r="B8" s="393"/>
      <c r="C8" s="393"/>
      <c r="D8" s="393"/>
      <c r="E8" s="393"/>
    </row>
    <row r="9" spans="1:8" ht="18.75" x14ac:dyDescent="0.3">
      <c r="A9" s="394"/>
      <c r="B9" s="394"/>
      <c r="C9" s="395"/>
      <c r="D9" s="239"/>
      <c r="E9" s="236"/>
    </row>
    <row r="10" spans="1:8" x14ac:dyDescent="0.2">
      <c r="A10" s="396" t="s">
        <v>130</v>
      </c>
      <c r="B10" s="398" t="s">
        <v>131</v>
      </c>
      <c r="C10" s="398" t="s">
        <v>132</v>
      </c>
      <c r="D10" s="398" t="s">
        <v>284</v>
      </c>
      <c r="E10" s="390" t="s">
        <v>6</v>
      </c>
    </row>
    <row r="11" spans="1:8" ht="84.75" customHeight="1" x14ac:dyDescent="0.2">
      <c r="A11" s="397"/>
      <c r="B11" s="399"/>
      <c r="C11" s="400"/>
      <c r="D11" s="400"/>
      <c r="E11" s="391"/>
    </row>
    <row r="12" spans="1:8" ht="56.25" x14ac:dyDescent="0.3">
      <c r="A12" s="130" t="s">
        <v>285</v>
      </c>
      <c r="B12" s="240"/>
      <c r="C12" s="241"/>
      <c r="D12" s="242"/>
      <c r="E12" s="243">
        <f>E13+E29</f>
        <v>5065.5999999999995</v>
      </c>
      <c r="F12" s="244"/>
      <c r="G12" s="244"/>
      <c r="H12" s="244"/>
    </row>
    <row r="13" spans="1:8" ht="18.75" x14ac:dyDescent="0.3">
      <c r="A13" s="245" t="s">
        <v>286</v>
      </c>
      <c r="B13" s="246" t="s">
        <v>287</v>
      </c>
      <c r="C13" s="247"/>
      <c r="D13" s="242"/>
      <c r="E13" s="243">
        <f>E14+E18</f>
        <v>4909.0999999999995</v>
      </c>
      <c r="F13" s="244"/>
      <c r="G13" s="244"/>
      <c r="H13" s="244"/>
    </row>
    <row r="14" spans="1:8" ht="37.5" x14ac:dyDescent="0.3">
      <c r="A14" s="153" t="s">
        <v>137</v>
      </c>
      <c r="B14" s="248" t="s">
        <v>140</v>
      </c>
      <c r="C14" s="249"/>
      <c r="D14" s="250"/>
      <c r="E14" s="243">
        <f>E15</f>
        <v>1223.3</v>
      </c>
      <c r="F14" s="244"/>
      <c r="G14" s="244"/>
      <c r="H14" s="244"/>
    </row>
    <row r="15" spans="1:8" ht="18.75" x14ac:dyDescent="0.3">
      <c r="A15" s="251" t="s">
        <v>139</v>
      </c>
      <c r="B15" s="159" t="s">
        <v>140</v>
      </c>
      <c r="C15" s="159" t="s">
        <v>141</v>
      </c>
      <c r="D15" s="250"/>
      <c r="E15" s="243">
        <f>E16</f>
        <v>1223.3</v>
      </c>
      <c r="F15" s="244"/>
      <c r="G15" s="244"/>
      <c r="H15" s="244"/>
    </row>
    <row r="16" spans="1:8" ht="75" x14ac:dyDescent="0.3">
      <c r="A16" s="114" t="s">
        <v>142</v>
      </c>
      <c r="B16" s="169" t="s">
        <v>140</v>
      </c>
      <c r="C16" s="169" t="s">
        <v>141</v>
      </c>
      <c r="D16" s="171">
        <v>100</v>
      </c>
      <c r="E16" s="172">
        <f>E17</f>
        <v>1223.3</v>
      </c>
      <c r="F16" s="244"/>
      <c r="G16" s="244"/>
      <c r="H16" s="244"/>
    </row>
    <row r="17" spans="1:8" ht="37.5" x14ac:dyDescent="0.3">
      <c r="A17" s="115" t="s">
        <v>143</v>
      </c>
      <c r="B17" s="169" t="s">
        <v>140</v>
      </c>
      <c r="C17" s="169" t="s">
        <v>141</v>
      </c>
      <c r="D17" s="171">
        <v>120</v>
      </c>
      <c r="E17" s="172">
        <v>1223.3</v>
      </c>
      <c r="F17" s="244"/>
      <c r="G17" s="244"/>
      <c r="H17" s="244"/>
    </row>
    <row r="18" spans="1:8" s="255" customFormat="1" ht="56.25" x14ac:dyDescent="0.3">
      <c r="A18" s="117" t="s">
        <v>146</v>
      </c>
      <c r="B18" s="252" t="s">
        <v>147</v>
      </c>
      <c r="C18" s="252"/>
      <c r="D18" s="253"/>
      <c r="E18" s="254">
        <f>E19+E22</f>
        <v>3685.7999999999997</v>
      </c>
      <c r="F18" s="244"/>
      <c r="G18" s="244"/>
      <c r="H18" s="244"/>
    </row>
    <row r="19" spans="1:8" ht="37.5" x14ac:dyDescent="0.3">
      <c r="A19" s="350" t="s">
        <v>148</v>
      </c>
      <c r="B19" s="263" t="s">
        <v>147</v>
      </c>
      <c r="C19" s="249" t="s">
        <v>149</v>
      </c>
      <c r="D19" s="259"/>
      <c r="E19" s="243">
        <f>E20</f>
        <v>280.8</v>
      </c>
      <c r="F19" s="244"/>
      <c r="G19" s="244"/>
      <c r="H19" s="244"/>
    </row>
    <row r="20" spans="1:8" ht="75" x14ac:dyDescent="0.3">
      <c r="A20" s="196" t="s">
        <v>142</v>
      </c>
      <c r="B20" s="260" t="s">
        <v>147</v>
      </c>
      <c r="C20" s="258" t="s">
        <v>149</v>
      </c>
      <c r="D20" s="261">
        <v>100</v>
      </c>
      <c r="E20" s="172">
        <v>280.8</v>
      </c>
      <c r="F20" s="244"/>
      <c r="G20" s="244"/>
      <c r="H20" s="244"/>
    </row>
    <row r="21" spans="1:8" ht="37.5" x14ac:dyDescent="0.3">
      <c r="A21" s="115" t="s">
        <v>143</v>
      </c>
      <c r="B21" s="260" t="s">
        <v>147</v>
      </c>
      <c r="C21" s="258" t="s">
        <v>149</v>
      </c>
      <c r="D21" s="171">
        <v>120</v>
      </c>
      <c r="E21" s="172"/>
      <c r="F21" s="244"/>
      <c r="G21" s="244"/>
      <c r="H21" s="244"/>
    </row>
    <row r="22" spans="1:8" ht="18.75" x14ac:dyDescent="0.3">
      <c r="A22" s="262" t="s">
        <v>150</v>
      </c>
      <c r="B22" s="170" t="s">
        <v>147</v>
      </c>
      <c r="C22" s="170" t="s">
        <v>151</v>
      </c>
      <c r="D22" s="259"/>
      <c r="E22" s="243">
        <f>E23+E25+E27</f>
        <v>3404.9999999999995</v>
      </c>
      <c r="F22" s="244"/>
      <c r="G22" s="244"/>
      <c r="H22" s="244"/>
    </row>
    <row r="23" spans="1:8" ht="75" x14ac:dyDescent="0.3">
      <c r="A23" s="196" t="s">
        <v>142</v>
      </c>
      <c r="B23" s="260" t="s">
        <v>147</v>
      </c>
      <c r="C23" s="170" t="s">
        <v>151</v>
      </c>
      <c r="D23" s="171">
        <v>100</v>
      </c>
      <c r="E23" s="172">
        <f>E24</f>
        <v>2083.1</v>
      </c>
      <c r="F23" s="244"/>
      <c r="G23" s="244"/>
      <c r="H23" s="244"/>
    </row>
    <row r="24" spans="1:8" ht="37.5" x14ac:dyDescent="0.3">
      <c r="A24" s="115" t="s">
        <v>143</v>
      </c>
      <c r="B24" s="260" t="s">
        <v>147</v>
      </c>
      <c r="C24" s="170" t="s">
        <v>151</v>
      </c>
      <c r="D24" s="171">
        <v>120</v>
      </c>
      <c r="E24" s="172">
        <f>2082.4+0.7</f>
        <v>2083.1</v>
      </c>
      <c r="F24" s="244"/>
      <c r="G24" s="244"/>
      <c r="H24" s="244"/>
    </row>
    <row r="25" spans="1:8" ht="37.5" x14ac:dyDescent="0.3">
      <c r="A25" s="115" t="s">
        <v>152</v>
      </c>
      <c r="B25" s="260" t="s">
        <v>147</v>
      </c>
      <c r="C25" s="170" t="s">
        <v>151</v>
      </c>
      <c r="D25" s="171">
        <v>200</v>
      </c>
      <c r="E25" s="172">
        <f>E26</f>
        <v>1306.8</v>
      </c>
      <c r="F25" s="244"/>
      <c r="G25" s="244"/>
      <c r="H25" s="244"/>
    </row>
    <row r="26" spans="1:8" ht="37.5" x14ac:dyDescent="0.3">
      <c r="A26" s="115" t="s">
        <v>153</v>
      </c>
      <c r="B26" s="260" t="s">
        <v>147</v>
      </c>
      <c r="C26" s="170" t="s">
        <v>151</v>
      </c>
      <c r="D26" s="171">
        <v>240</v>
      </c>
      <c r="E26" s="174">
        <f>1328.1-0.7-20.6</f>
        <v>1306.8</v>
      </c>
      <c r="F26" s="244"/>
      <c r="G26" s="244"/>
      <c r="H26" s="244"/>
    </row>
    <row r="27" spans="1:8" ht="18.75" x14ac:dyDescent="0.3">
      <c r="A27" s="185" t="s">
        <v>154</v>
      </c>
      <c r="B27" s="260" t="s">
        <v>147</v>
      </c>
      <c r="C27" s="170" t="s">
        <v>151</v>
      </c>
      <c r="D27" s="171">
        <v>800</v>
      </c>
      <c r="E27" s="174">
        <f>E28</f>
        <v>15.1</v>
      </c>
      <c r="F27" s="244"/>
      <c r="G27" s="244"/>
      <c r="H27" s="244"/>
    </row>
    <row r="28" spans="1:8" ht="18.75" x14ac:dyDescent="0.3">
      <c r="A28" s="185" t="s">
        <v>155</v>
      </c>
      <c r="B28" s="260" t="s">
        <v>147</v>
      </c>
      <c r="C28" s="170" t="s">
        <v>151</v>
      </c>
      <c r="D28" s="171">
        <v>850</v>
      </c>
      <c r="E28" s="174">
        <v>15.1</v>
      </c>
      <c r="F28" s="244"/>
      <c r="G28" s="244"/>
      <c r="H28" s="244"/>
    </row>
    <row r="29" spans="1:8" ht="18.75" x14ac:dyDescent="0.3">
      <c r="A29" s="162" t="s">
        <v>288</v>
      </c>
      <c r="B29" s="263" t="s">
        <v>176</v>
      </c>
      <c r="C29" s="264"/>
      <c r="D29" s="265"/>
      <c r="E29" s="243">
        <f>E30+E33</f>
        <v>156.5</v>
      </c>
      <c r="F29" s="244"/>
      <c r="G29" s="244"/>
      <c r="H29" s="244"/>
    </row>
    <row r="30" spans="1:8" ht="56.25" x14ac:dyDescent="0.3">
      <c r="A30" s="130" t="s">
        <v>175</v>
      </c>
      <c r="B30" s="263" t="s">
        <v>176</v>
      </c>
      <c r="C30" s="263" t="s">
        <v>177</v>
      </c>
      <c r="D30" s="265"/>
      <c r="E30" s="266">
        <f>E31</f>
        <v>84</v>
      </c>
      <c r="F30" s="244"/>
      <c r="G30" s="244"/>
      <c r="H30" s="244"/>
    </row>
    <row r="31" spans="1:8" ht="18.75" x14ac:dyDescent="0.3">
      <c r="A31" s="185" t="s">
        <v>154</v>
      </c>
      <c r="B31" s="260" t="s">
        <v>176</v>
      </c>
      <c r="C31" s="257" t="s">
        <v>177</v>
      </c>
      <c r="D31" s="193">
        <v>800</v>
      </c>
      <c r="E31" s="172">
        <f>E32</f>
        <v>84</v>
      </c>
      <c r="F31" s="244"/>
      <c r="G31" s="244"/>
      <c r="H31" s="244"/>
    </row>
    <row r="32" spans="1:8" ht="18.75" x14ac:dyDescent="0.3">
      <c r="A32" s="185" t="s">
        <v>178</v>
      </c>
      <c r="B32" s="257" t="s">
        <v>176</v>
      </c>
      <c r="C32" s="257" t="s">
        <v>177</v>
      </c>
      <c r="D32" s="267">
        <v>850</v>
      </c>
      <c r="E32" s="172">
        <v>84</v>
      </c>
      <c r="F32" s="244"/>
      <c r="G32" s="244"/>
      <c r="H32" s="244"/>
    </row>
    <row r="33" spans="1:8" ht="75" x14ac:dyDescent="0.3">
      <c r="A33" s="345" t="s">
        <v>318</v>
      </c>
      <c r="B33" s="263" t="s">
        <v>176</v>
      </c>
      <c r="C33" s="263" t="s">
        <v>319</v>
      </c>
      <c r="D33" s="265"/>
      <c r="E33" s="243">
        <f>E34</f>
        <v>72.5</v>
      </c>
      <c r="F33" s="244"/>
      <c r="G33" s="244"/>
      <c r="H33" s="244"/>
    </row>
    <row r="34" spans="1:8" ht="18.75" x14ac:dyDescent="0.3">
      <c r="A34" s="185" t="s">
        <v>154</v>
      </c>
      <c r="B34" s="260" t="s">
        <v>176</v>
      </c>
      <c r="C34" s="257" t="s">
        <v>319</v>
      </c>
      <c r="D34" s="193">
        <v>800</v>
      </c>
      <c r="E34" s="172">
        <v>72.5</v>
      </c>
      <c r="F34" s="244"/>
      <c r="G34" s="244"/>
      <c r="H34" s="244"/>
    </row>
    <row r="35" spans="1:8" ht="18.75" x14ac:dyDescent="0.3">
      <c r="A35" s="185" t="s">
        <v>178</v>
      </c>
      <c r="B35" s="257" t="s">
        <v>176</v>
      </c>
      <c r="C35" s="257" t="s">
        <v>319</v>
      </c>
      <c r="D35" s="267">
        <v>850</v>
      </c>
      <c r="E35" s="172">
        <v>72.5</v>
      </c>
      <c r="F35" s="244"/>
      <c r="G35" s="244"/>
      <c r="H35" s="244"/>
    </row>
    <row r="36" spans="1:8" ht="56.25" x14ac:dyDescent="0.3">
      <c r="A36" s="130" t="s">
        <v>289</v>
      </c>
      <c r="B36" s="268"/>
      <c r="C36" s="167"/>
      <c r="D36" s="269"/>
      <c r="E36" s="191">
        <f>E37+E69+E74+E82+E118+E147+E153+E165+E178</f>
        <v>84915.799999999988</v>
      </c>
      <c r="F36" s="244"/>
      <c r="G36" s="244"/>
      <c r="H36" s="244"/>
    </row>
    <row r="37" spans="1:8" ht="18.75" x14ac:dyDescent="0.3">
      <c r="A37" s="162" t="s">
        <v>135</v>
      </c>
      <c r="B37" s="248" t="s">
        <v>287</v>
      </c>
      <c r="C37" s="167"/>
      <c r="D37" s="250"/>
      <c r="E37" s="243">
        <f>E38+E57+E61</f>
        <v>14175.199999999999</v>
      </c>
      <c r="F37" s="244"/>
      <c r="G37" s="244"/>
      <c r="H37" s="244"/>
    </row>
    <row r="38" spans="1:8" ht="61.5" customHeight="1" x14ac:dyDescent="0.3">
      <c r="A38" s="130" t="s">
        <v>156</v>
      </c>
      <c r="B38" s="249" t="s">
        <v>159</v>
      </c>
      <c r="C38" s="159"/>
      <c r="D38" s="270"/>
      <c r="E38" s="243">
        <f>E39+E42+E49+E52</f>
        <v>13895.199999999999</v>
      </c>
      <c r="F38" s="244"/>
      <c r="G38" s="244"/>
      <c r="H38" s="244"/>
    </row>
    <row r="39" spans="1:8" ht="75" x14ac:dyDescent="0.3">
      <c r="A39" s="135" t="s">
        <v>158</v>
      </c>
      <c r="B39" s="159" t="s">
        <v>159</v>
      </c>
      <c r="C39" s="159" t="s">
        <v>160</v>
      </c>
      <c r="D39" s="250"/>
      <c r="E39" s="243">
        <f>E40</f>
        <v>1223.3</v>
      </c>
      <c r="F39" s="244"/>
      <c r="G39" s="244"/>
      <c r="H39" s="244"/>
    </row>
    <row r="40" spans="1:8" ht="75" x14ac:dyDescent="0.3">
      <c r="A40" s="196" t="s">
        <v>142</v>
      </c>
      <c r="B40" s="169" t="s">
        <v>159</v>
      </c>
      <c r="C40" s="169" t="s">
        <v>160</v>
      </c>
      <c r="D40" s="171">
        <v>100</v>
      </c>
      <c r="E40" s="172">
        <f>E41</f>
        <v>1223.3</v>
      </c>
      <c r="F40" s="244"/>
      <c r="G40" s="244"/>
      <c r="H40" s="244"/>
    </row>
    <row r="41" spans="1:8" ht="37.5" x14ac:dyDescent="0.3">
      <c r="A41" s="115" t="s">
        <v>143</v>
      </c>
      <c r="B41" s="169" t="s">
        <v>159</v>
      </c>
      <c r="C41" s="169" t="s">
        <v>160</v>
      </c>
      <c r="D41" s="171">
        <v>120</v>
      </c>
      <c r="E41" s="172">
        <v>1223.3</v>
      </c>
      <c r="F41" s="244"/>
      <c r="G41" s="244"/>
      <c r="H41" s="244"/>
    </row>
    <row r="42" spans="1:8" ht="56.25" x14ac:dyDescent="0.3">
      <c r="A42" s="135" t="s">
        <v>161</v>
      </c>
      <c r="B42" s="167" t="s">
        <v>159</v>
      </c>
      <c r="C42" s="159" t="s">
        <v>162</v>
      </c>
      <c r="D42" s="271"/>
      <c r="E42" s="191">
        <f>E43+E45+E47</f>
        <v>10919</v>
      </c>
      <c r="F42" s="244"/>
      <c r="G42" s="244"/>
      <c r="H42" s="244"/>
    </row>
    <row r="43" spans="1:8" ht="75" x14ac:dyDescent="0.3">
      <c r="A43" s="196" t="s">
        <v>142</v>
      </c>
      <c r="B43" s="169" t="s">
        <v>159</v>
      </c>
      <c r="C43" s="169" t="s">
        <v>162</v>
      </c>
      <c r="D43" s="171">
        <v>100</v>
      </c>
      <c r="E43" s="172">
        <f>E44</f>
        <v>9277.2000000000007</v>
      </c>
      <c r="F43" s="244"/>
      <c r="G43" s="244"/>
      <c r="H43" s="244"/>
    </row>
    <row r="44" spans="1:8" ht="37.5" x14ac:dyDescent="0.3">
      <c r="A44" s="115" t="s">
        <v>153</v>
      </c>
      <c r="B44" s="169" t="s">
        <v>159</v>
      </c>
      <c r="C44" s="169" t="s">
        <v>162</v>
      </c>
      <c r="D44" s="171">
        <v>120</v>
      </c>
      <c r="E44" s="172">
        <f>9275+0.6+1.6</f>
        <v>9277.2000000000007</v>
      </c>
      <c r="F44" s="244"/>
      <c r="G44" s="244"/>
      <c r="H44" s="244"/>
    </row>
    <row r="45" spans="1:8" ht="37.5" x14ac:dyDescent="0.3">
      <c r="A45" s="115" t="s">
        <v>152</v>
      </c>
      <c r="B45" s="169" t="s">
        <v>159</v>
      </c>
      <c r="C45" s="169" t="s">
        <v>162</v>
      </c>
      <c r="D45" s="171">
        <v>200</v>
      </c>
      <c r="E45" s="172">
        <f>E46</f>
        <v>1617.8</v>
      </c>
      <c r="F45" s="244"/>
      <c r="G45" s="244"/>
      <c r="H45" s="244"/>
    </row>
    <row r="46" spans="1:8" ht="37.5" x14ac:dyDescent="0.3">
      <c r="A46" s="115" t="s">
        <v>153</v>
      </c>
      <c r="B46" s="169" t="s">
        <v>159</v>
      </c>
      <c r="C46" s="169" t="s">
        <v>162</v>
      </c>
      <c r="D46" s="171">
        <v>240</v>
      </c>
      <c r="E46" s="172">
        <f>1687.3-1.6-67.9</f>
        <v>1617.8</v>
      </c>
      <c r="F46" s="244"/>
      <c r="G46" s="244"/>
      <c r="H46" s="244"/>
    </row>
    <row r="47" spans="1:8" ht="18.75" x14ac:dyDescent="0.3">
      <c r="A47" s="185" t="s">
        <v>154</v>
      </c>
      <c r="B47" s="169" t="s">
        <v>159</v>
      </c>
      <c r="C47" s="169" t="s">
        <v>162</v>
      </c>
      <c r="D47" s="171">
        <v>800</v>
      </c>
      <c r="E47" s="172">
        <f>E48</f>
        <v>24</v>
      </c>
      <c r="F47" s="244"/>
      <c r="G47" s="244"/>
      <c r="H47" s="244"/>
    </row>
    <row r="48" spans="1:8" ht="18.75" x14ac:dyDescent="0.3">
      <c r="A48" s="185" t="s">
        <v>155</v>
      </c>
      <c r="B48" s="169" t="s">
        <v>159</v>
      </c>
      <c r="C48" s="169" t="s">
        <v>162</v>
      </c>
      <c r="D48" s="171">
        <v>850</v>
      </c>
      <c r="E48" s="172">
        <f>8+16</f>
        <v>24</v>
      </c>
      <c r="F48" s="244"/>
      <c r="G48" s="244"/>
      <c r="H48" s="244"/>
    </row>
    <row r="49" spans="1:8" ht="75" x14ac:dyDescent="0.3">
      <c r="A49" s="138" t="s">
        <v>163</v>
      </c>
      <c r="B49" s="167" t="s">
        <v>159</v>
      </c>
      <c r="C49" s="167" t="s">
        <v>164</v>
      </c>
      <c r="D49" s="272"/>
      <c r="E49" s="191">
        <f>E50</f>
        <v>6.9</v>
      </c>
      <c r="F49" s="244"/>
      <c r="G49" s="244"/>
      <c r="H49" s="244"/>
    </row>
    <row r="50" spans="1:8" ht="37.5" x14ac:dyDescent="0.3">
      <c r="A50" s="115" t="s">
        <v>152</v>
      </c>
      <c r="B50" s="170" t="s">
        <v>159</v>
      </c>
      <c r="C50" s="170" t="s">
        <v>164</v>
      </c>
      <c r="D50" s="273">
        <v>200</v>
      </c>
      <c r="E50" s="172">
        <f>E51</f>
        <v>6.9</v>
      </c>
      <c r="F50" s="244"/>
      <c r="G50" s="244"/>
      <c r="H50" s="244"/>
    </row>
    <row r="51" spans="1:8" ht="37.5" x14ac:dyDescent="0.3">
      <c r="A51" s="274" t="s">
        <v>153</v>
      </c>
      <c r="B51" s="170" t="s">
        <v>159</v>
      </c>
      <c r="C51" s="170" t="s">
        <v>164</v>
      </c>
      <c r="D51" s="272">
        <v>240</v>
      </c>
      <c r="E51" s="172">
        <v>6.9</v>
      </c>
      <c r="F51" s="244"/>
      <c r="G51" s="244"/>
      <c r="H51" s="244"/>
    </row>
    <row r="52" spans="1:8" ht="75" x14ac:dyDescent="0.3">
      <c r="A52" s="144" t="s">
        <v>165</v>
      </c>
      <c r="B52" s="190" t="s">
        <v>159</v>
      </c>
      <c r="C52" s="351" t="s">
        <v>166</v>
      </c>
      <c r="D52" s="276"/>
      <c r="E52" s="243">
        <f>E53+E55</f>
        <v>1746</v>
      </c>
      <c r="F52" s="244"/>
      <c r="G52" s="244"/>
      <c r="H52" s="244"/>
    </row>
    <row r="53" spans="1:8" ht="75" x14ac:dyDescent="0.3">
      <c r="A53" s="147" t="s">
        <v>142</v>
      </c>
      <c r="B53" s="170" t="s">
        <v>159</v>
      </c>
      <c r="C53" s="275" t="s">
        <v>166</v>
      </c>
      <c r="D53" s="276">
        <v>100</v>
      </c>
      <c r="E53" s="172">
        <f>E54</f>
        <v>1619.8</v>
      </c>
      <c r="F53" s="244"/>
      <c r="G53" s="244"/>
      <c r="H53" s="244"/>
    </row>
    <row r="54" spans="1:8" ht="37.5" x14ac:dyDescent="0.3">
      <c r="A54" s="256" t="s">
        <v>143</v>
      </c>
      <c r="B54" s="170" t="s">
        <v>159</v>
      </c>
      <c r="C54" s="170" t="s">
        <v>166</v>
      </c>
      <c r="D54" s="276">
        <v>120</v>
      </c>
      <c r="E54" s="174">
        <v>1619.8</v>
      </c>
      <c r="F54" s="244"/>
      <c r="G54" s="244"/>
      <c r="H54" s="244"/>
    </row>
    <row r="55" spans="1:8" ht="37.5" x14ac:dyDescent="0.3">
      <c r="A55" s="115" t="s">
        <v>152</v>
      </c>
      <c r="B55" s="170" t="s">
        <v>159</v>
      </c>
      <c r="C55" s="170" t="s">
        <v>166</v>
      </c>
      <c r="D55" s="276">
        <v>200</v>
      </c>
      <c r="E55" s="174">
        <f>E56</f>
        <v>126.2</v>
      </c>
      <c r="F55" s="244"/>
      <c r="G55" s="244"/>
      <c r="H55" s="244"/>
    </row>
    <row r="56" spans="1:8" ht="37.5" x14ac:dyDescent="0.3">
      <c r="A56" s="115" t="s">
        <v>153</v>
      </c>
      <c r="B56" s="170" t="s">
        <v>159</v>
      </c>
      <c r="C56" s="275" t="s">
        <v>166</v>
      </c>
      <c r="D56" s="276">
        <v>240</v>
      </c>
      <c r="E56" s="172">
        <v>126.2</v>
      </c>
      <c r="F56" s="244"/>
      <c r="G56" s="244"/>
      <c r="H56" s="244"/>
    </row>
    <row r="57" spans="1:8" ht="18.75" x14ac:dyDescent="0.3">
      <c r="A57" s="277" t="s">
        <v>290</v>
      </c>
      <c r="B57" s="167" t="s">
        <v>170</v>
      </c>
      <c r="C57" s="167"/>
      <c r="D57" s="278"/>
      <c r="E57" s="191">
        <f>E58</f>
        <v>30</v>
      </c>
      <c r="F57" s="244"/>
      <c r="G57" s="244"/>
      <c r="H57" s="244"/>
    </row>
    <row r="58" spans="1:8" ht="18.75" x14ac:dyDescent="0.3">
      <c r="A58" s="279" t="s">
        <v>291</v>
      </c>
      <c r="B58" s="170" t="s">
        <v>170</v>
      </c>
      <c r="C58" s="169" t="s">
        <v>171</v>
      </c>
      <c r="D58" s="276"/>
      <c r="E58" s="172">
        <f>E59</f>
        <v>30</v>
      </c>
      <c r="F58" s="244"/>
      <c r="G58" s="244"/>
      <c r="H58" s="244"/>
    </row>
    <row r="59" spans="1:8" ht="18.75" x14ac:dyDescent="0.3">
      <c r="A59" s="279" t="s">
        <v>154</v>
      </c>
      <c r="B59" s="170" t="s">
        <v>170</v>
      </c>
      <c r="C59" s="169" t="s">
        <v>171</v>
      </c>
      <c r="D59" s="276">
        <v>800</v>
      </c>
      <c r="E59" s="172">
        <f>E60</f>
        <v>30</v>
      </c>
      <c r="F59" s="244"/>
      <c r="G59" s="244"/>
      <c r="H59" s="244"/>
    </row>
    <row r="60" spans="1:8" ht="18.75" x14ac:dyDescent="0.3">
      <c r="A60" s="279" t="s">
        <v>172</v>
      </c>
      <c r="B60" s="170" t="s">
        <v>170</v>
      </c>
      <c r="C60" s="169" t="s">
        <v>171</v>
      </c>
      <c r="D60" s="276">
        <v>870</v>
      </c>
      <c r="E60" s="172">
        <v>30</v>
      </c>
      <c r="F60" s="244"/>
      <c r="G60" s="244"/>
      <c r="H60" s="244"/>
    </row>
    <row r="61" spans="1:8" ht="18.75" x14ac:dyDescent="0.3">
      <c r="A61" s="162" t="s">
        <v>288</v>
      </c>
      <c r="B61" s="159" t="s">
        <v>176</v>
      </c>
      <c r="C61" s="169"/>
      <c r="D61" s="259"/>
      <c r="E61" s="243">
        <f>E63+E66</f>
        <v>250</v>
      </c>
      <c r="F61" s="244"/>
      <c r="G61" s="244"/>
      <c r="H61" s="244"/>
    </row>
    <row r="62" spans="1:8" ht="18.75" x14ac:dyDescent="0.3">
      <c r="A62" s="162" t="s">
        <v>312</v>
      </c>
      <c r="B62" s="263" t="s">
        <v>176</v>
      </c>
      <c r="C62" s="257"/>
      <c r="D62" s="344"/>
      <c r="E62" s="243">
        <f t="shared" ref="E62:E64" si="0">E63</f>
        <v>200</v>
      </c>
      <c r="F62" s="244"/>
      <c r="G62" s="244"/>
      <c r="H62" s="244"/>
    </row>
    <row r="63" spans="1:8" ht="112.5" x14ac:dyDescent="0.3">
      <c r="A63" s="345" t="s">
        <v>313</v>
      </c>
      <c r="B63" s="263" t="s">
        <v>176</v>
      </c>
      <c r="C63" s="263" t="s">
        <v>314</v>
      </c>
      <c r="D63" s="346"/>
      <c r="E63" s="243">
        <f t="shared" si="0"/>
        <v>200</v>
      </c>
      <c r="F63" s="244"/>
      <c r="G63" s="244"/>
      <c r="H63" s="244"/>
    </row>
    <row r="64" spans="1:8" ht="18.75" x14ac:dyDescent="0.3">
      <c r="A64" s="185" t="s">
        <v>154</v>
      </c>
      <c r="B64" s="257" t="s">
        <v>176</v>
      </c>
      <c r="C64" s="257" t="s">
        <v>314</v>
      </c>
      <c r="D64" s="267">
        <v>800</v>
      </c>
      <c r="E64" s="172">
        <f t="shared" si="0"/>
        <v>200</v>
      </c>
      <c r="F64" s="244"/>
      <c r="G64" s="244"/>
      <c r="H64" s="244"/>
    </row>
    <row r="65" spans="1:8" ht="18.75" x14ac:dyDescent="0.3">
      <c r="A65" s="185" t="s">
        <v>315</v>
      </c>
      <c r="B65" s="257" t="s">
        <v>176</v>
      </c>
      <c r="C65" s="257" t="s">
        <v>314</v>
      </c>
      <c r="D65" s="267">
        <v>830</v>
      </c>
      <c r="E65" s="172">
        <v>200</v>
      </c>
      <c r="F65" s="244"/>
      <c r="G65" s="244"/>
      <c r="H65" s="244"/>
    </row>
    <row r="66" spans="1:8" ht="18.75" x14ac:dyDescent="0.3">
      <c r="A66" s="347" t="s">
        <v>316</v>
      </c>
      <c r="B66" s="159" t="s">
        <v>176</v>
      </c>
      <c r="C66" s="159" t="s">
        <v>317</v>
      </c>
      <c r="D66" s="271"/>
      <c r="E66" s="348">
        <f>E67</f>
        <v>50</v>
      </c>
      <c r="F66" s="244"/>
      <c r="G66" s="244"/>
      <c r="H66" s="244"/>
    </row>
    <row r="67" spans="1:8" ht="37.5" x14ac:dyDescent="0.3">
      <c r="A67" s="115" t="s">
        <v>152</v>
      </c>
      <c r="B67" s="170" t="s">
        <v>176</v>
      </c>
      <c r="C67" s="169" t="s">
        <v>317</v>
      </c>
      <c r="D67" s="276">
        <v>200</v>
      </c>
      <c r="E67" s="349">
        <f>E68</f>
        <v>50</v>
      </c>
      <c r="F67" s="244"/>
      <c r="G67" s="244"/>
      <c r="H67" s="244"/>
    </row>
    <row r="68" spans="1:8" ht="37.5" x14ac:dyDescent="0.3">
      <c r="A68" s="115" t="s">
        <v>153</v>
      </c>
      <c r="B68" s="170" t="s">
        <v>176</v>
      </c>
      <c r="C68" s="169" t="s">
        <v>317</v>
      </c>
      <c r="D68" s="276">
        <v>240</v>
      </c>
      <c r="E68" s="172">
        <v>50</v>
      </c>
      <c r="F68" s="244"/>
      <c r="G68" s="244"/>
      <c r="H68" s="244"/>
    </row>
    <row r="69" spans="1:8" ht="37.5" x14ac:dyDescent="0.3">
      <c r="A69" s="130" t="s">
        <v>179</v>
      </c>
      <c r="B69" s="280" t="s">
        <v>292</v>
      </c>
      <c r="C69" s="159"/>
      <c r="D69" s="193"/>
      <c r="E69" s="191">
        <f>E70</f>
        <v>160</v>
      </c>
      <c r="F69" s="244"/>
      <c r="G69" s="244"/>
      <c r="H69" s="244"/>
    </row>
    <row r="70" spans="1:8" ht="44.25" customHeight="1" x14ac:dyDescent="0.3">
      <c r="A70" s="130" t="s">
        <v>181</v>
      </c>
      <c r="B70" s="280" t="s">
        <v>184</v>
      </c>
      <c r="C70" s="159"/>
      <c r="D70" s="193"/>
      <c r="E70" s="243">
        <f>E71</f>
        <v>160</v>
      </c>
      <c r="F70" s="244"/>
      <c r="G70" s="244"/>
      <c r="H70" s="244"/>
    </row>
    <row r="71" spans="1:8" ht="93.75" x14ac:dyDescent="0.3">
      <c r="A71" s="130" t="s">
        <v>183</v>
      </c>
      <c r="B71" s="159" t="s">
        <v>184</v>
      </c>
      <c r="C71" s="159" t="s">
        <v>185</v>
      </c>
      <c r="D71" s="250"/>
      <c r="E71" s="243">
        <f>E72</f>
        <v>160</v>
      </c>
      <c r="F71" s="244"/>
      <c r="G71" s="244"/>
      <c r="H71" s="244"/>
    </row>
    <row r="72" spans="1:8" ht="37.5" x14ac:dyDescent="0.3">
      <c r="A72" s="115" t="s">
        <v>152</v>
      </c>
      <c r="B72" s="169" t="s">
        <v>184</v>
      </c>
      <c r="C72" s="169" t="s">
        <v>185</v>
      </c>
      <c r="D72" s="193">
        <v>200</v>
      </c>
      <c r="E72" s="281">
        <f>E73</f>
        <v>160</v>
      </c>
      <c r="F72" s="244"/>
      <c r="G72" s="244"/>
      <c r="H72" s="244"/>
    </row>
    <row r="73" spans="1:8" ht="37.5" x14ac:dyDescent="0.3">
      <c r="A73" s="115" t="s">
        <v>153</v>
      </c>
      <c r="B73" s="169" t="s">
        <v>184</v>
      </c>
      <c r="C73" s="169" t="s">
        <v>293</v>
      </c>
      <c r="D73" s="193">
        <v>240</v>
      </c>
      <c r="E73" s="282">
        <v>160</v>
      </c>
      <c r="F73" s="244"/>
      <c r="G73" s="244"/>
      <c r="H73" s="244"/>
    </row>
    <row r="74" spans="1:8" ht="18.75" x14ac:dyDescent="0.3">
      <c r="A74" s="162" t="s">
        <v>186</v>
      </c>
      <c r="B74" s="159" t="s">
        <v>294</v>
      </c>
      <c r="C74" s="159"/>
      <c r="D74" s="163"/>
      <c r="E74" s="164">
        <f>E75</f>
        <v>871.3</v>
      </c>
      <c r="F74" s="244"/>
      <c r="G74" s="244"/>
      <c r="H74" s="244"/>
    </row>
    <row r="75" spans="1:8" ht="18.75" x14ac:dyDescent="0.3">
      <c r="A75" s="162" t="s">
        <v>187</v>
      </c>
      <c r="B75" s="159" t="s">
        <v>189</v>
      </c>
      <c r="C75" s="159"/>
      <c r="D75" s="163"/>
      <c r="E75" s="164">
        <f>E77</f>
        <v>871.3</v>
      </c>
      <c r="F75" s="244"/>
      <c r="G75" s="244"/>
      <c r="H75" s="244"/>
    </row>
    <row r="76" spans="1:8" ht="56.25" x14ac:dyDescent="0.3">
      <c r="A76" s="165" t="s">
        <v>188</v>
      </c>
      <c r="B76" s="159" t="s">
        <v>189</v>
      </c>
      <c r="C76" s="159"/>
      <c r="D76" s="163"/>
      <c r="E76" s="164">
        <f>E77</f>
        <v>871.3</v>
      </c>
      <c r="F76" s="244"/>
      <c r="G76" s="244"/>
      <c r="H76" s="244"/>
    </row>
    <row r="77" spans="1:8" ht="56.25" x14ac:dyDescent="0.3">
      <c r="A77" s="166" t="s">
        <v>190</v>
      </c>
      <c r="B77" s="159" t="s">
        <v>189</v>
      </c>
      <c r="C77" s="167" t="s">
        <v>191</v>
      </c>
      <c r="D77" s="163"/>
      <c r="E77" s="164">
        <f>E78+E80</f>
        <v>871.3</v>
      </c>
      <c r="F77" s="244"/>
      <c r="G77" s="244"/>
      <c r="H77" s="244"/>
    </row>
    <row r="78" spans="1:8" ht="75" x14ac:dyDescent="0.3">
      <c r="A78" s="168" t="s">
        <v>142</v>
      </c>
      <c r="B78" s="169" t="s">
        <v>189</v>
      </c>
      <c r="C78" s="170" t="s">
        <v>191</v>
      </c>
      <c r="D78" s="171">
        <v>100</v>
      </c>
      <c r="E78" s="172">
        <f>E79</f>
        <v>764.3</v>
      </c>
      <c r="F78" s="244"/>
      <c r="G78" s="244"/>
      <c r="H78" s="244"/>
    </row>
    <row r="79" spans="1:8" ht="18.75" x14ac:dyDescent="0.3">
      <c r="A79" s="173" t="s">
        <v>192</v>
      </c>
      <c r="B79" s="169" t="s">
        <v>189</v>
      </c>
      <c r="C79" s="170" t="s">
        <v>191</v>
      </c>
      <c r="D79" s="171">
        <v>110</v>
      </c>
      <c r="E79" s="172">
        <f>773.3-9</f>
        <v>764.3</v>
      </c>
      <c r="F79" s="244"/>
      <c r="G79" s="244"/>
      <c r="H79" s="244"/>
    </row>
    <row r="80" spans="1:8" ht="37.5" x14ac:dyDescent="0.3">
      <c r="A80" s="115" t="s">
        <v>152</v>
      </c>
      <c r="B80" s="169" t="s">
        <v>189</v>
      </c>
      <c r="C80" s="170" t="s">
        <v>191</v>
      </c>
      <c r="D80" s="171">
        <v>200</v>
      </c>
      <c r="E80" s="172">
        <f>E81</f>
        <v>107</v>
      </c>
      <c r="F80" s="244"/>
      <c r="G80" s="244"/>
      <c r="H80" s="244"/>
    </row>
    <row r="81" spans="1:8" ht="37.5" x14ac:dyDescent="0.3">
      <c r="A81" s="115" t="s">
        <v>153</v>
      </c>
      <c r="B81" s="169" t="s">
        <v>189</v>
      </c>
      <c r="C81" s="170" t="s">
        <v>191</v>
      </c>
      <c r="D81" s="171">
        <v>240</v>
      </c>
      <c r="E81" s="174">
        <f>152-45</f>
        <v>107</v>
      </c>
      <c r="F81" s="244"/>
      <c r="G81" s="244"/>
      <c r="H81" s="244"/>
    </row>
    <row r="82" spans="1:8" ht="18.75" x14ac:dyDescent="0.3">
      <c r="A82" s="162" t="s">
        <v>193</v>
      </c>
      <c r="B82" s="159" t="s">
        <v>295</v>
      </c>
      <c r="C82" s="159"/>
      <c r="D82" s="283"/>
      <c r="E82" s="191">
        <f>E83+E109</f>
        <v>34299.9</v>
      </c>
      <c r="F82" s="244"/>
      <c r="G82" s="244"/>
      <c r="H82" s="244"/>
    </row>
    <row r="83" spans="1:8" ht="18" customHeight="1" x14ac:dyDescent="0.3">
      <c r="A83" s="284" t="s">
        <v>195</v>
      </c>
      <c r="B83" s="167" t="s">
        <v>196</v>
      </c>
      <c r="C83" s="167"/>
      <c r="D83" s="283"/>
      <c r="E83" s="285">
        <f>E84</f>
        <v>25643.1</v>
      </c>
      <c r="F83" s="244"/>
      <c r="G83" s="244"/>
      <c r="H83" s="244"/>
    </row>
    <row r="84" spans="1:8" ht="60.75" customHeight="1" x14ac:dyDescent="0.3">
      <c r="A84" s="165" t="s">
        <v>188</v>
      </c>
      <c r="B84" s="167" t="s">
        <v>196</v>
      </c>
      <c r="C84" s="167"/>
      <c r="D84" s="283"/>
      <c r="E84" s="285">
        <f>E85+E88+E91+E94+E97+E100+E103+E106</f>
        <v>25643.1</v>
      </c>
      <c r="F84" s="244"/>
      <c r="G84" s="244"/>
      <c r="H84" s="244"/>
    </row>
    <row r="85" spans="1:8" ht="54" customHeight="1" x14ac:dyDescent="0.3">
      <c r="A85" s="135" t="s">
        <v>197</v>
      </c>
      <c r="B85" s="167" t="s">
        <v>196</v>
      </c>
      <c r="C85" s="167" t="s">
        <v>198</v>
      </c>
      <c r="D85" s="283"/>
      <c r="E85" s="285">
        <f>E86</f>
        <v>2750</v>
      </c>
      <c r="F85" s="244"/>
      <c r="G85" s="244"/>
      <c r="H85" s="244"/>
    </row>
    <row r="86" spans="1:8" ht="37.5" x14ac:dyDescent="0.3">
      <c r="A86" s="115" t="s">
        <v>296</v>
      </c>
      <c r="B86" s="170" t="s">
        <v>196</v>
      </c>
      <c r="C86" s="170" t="s">
        <v>198</v>
      </c>
      <c r="D86" s="193">
        <v>200</v>
      </c>
      <c r="E86" s="172">
        <f>E87</f>
        <v>2750</v>
      </c>
      <c r="F86" s="244"/>
      <c r="G86" s="244"/>
      <c r="H86" s="244"/>
    </row>
    <row r="87" spans="1:8" ht="37.5" x14ac:dyDescent="0.3">
      <c r="A87" s="115" t="s">
        <v>153</v>
      </c>
      <c r="B87" s="170" t="s">
        <v>196</v>
      </c>
      <c r="C87" s="170" t="s">
        <v>198</v>
      </c>
      <c r="D87" s="193">
        <v>240</v>
      </c>
      <c r="E87" s="286">
        <f>4560-1810</f>
        <v>2750</v>
      </c>
      <c r="F87" s="244"/>
      <c r="G87" s="244"/>
      <c r="H87" s="244"/>
    </row>
    <row r="88" spans="1:8" s="98" customFormat="1" ht="37.5" hidden="1" x14ac:dyDescent="0.3">
      <c r="A88" s="130" t="s">
        <v>199</v>
      </c>
      <c r="B88" s="126" t="s">
        <v>196</v>
      </c>
      <c r="C88" s="126" t="s">
        <v>200</v>
      </c>
      <c r="D88" s="112"/>
      <c r="E88" s="287">
        <f>SUM(E89)</f>
        <v>0</v>
      </c>
      <c r="G88" s="244"/>
      <c r="H88" s="244"/>
    </row>
    <row r="89" spans="1:8" s="98" customFormat="1" ht="37.5" hidden="1" x14ac:dyDescent="0.3">
      <c r="A89" s="115" t="s">
        <v>152</v>
      </c>
      <c r="B89" s="128" t="s">
        <v>196</v>
      </c>
      <c r="C89" s="128" t="s">
        <v>200</v>
      </c>
      <c r="D89" s="112">
        <v>200</v>
      </c>
      <c r="E89" s="288">
        <f>SUM(E90)</f>
        <v>0</v>
      </c>
      <c r="G89" s="244"/>
      <c r="H89" s="244"/>
    </row>
    <row r="90" spans="1:8" s="98" customFormat="1" ht="37.5" hidden="1" x14ac:dyDescent="0.3">
      <c r="A90" s="115" t="s">
        <v>153</v>
      </c>
      <c r="B90" s="128" t="s">
        <v>196</v>
      </c>
      <c r="C90" s="128" t="s">
        <v>200</v>
      </c>
      <c r="D90" s="112">
        <v>240</v>
      </c>
      <c r="E90" s="289">
        <f>837.9-0.3-837.6</f>
        <v>0</v>
      </c>
      <c r="G90" s="244"/>
      <c r="H90" s="244"/>
    </row>
    <row r="91" spans="1:8" ht="18.75" x14ac:dyDescent="0.3">
      <c r="A91" s="162" t="s">
        <v>201</v>
      </c>
      <c r="B91" s="167" t="s">
        <v>196</v>
      </c>
      <c r="C91" s="167" t="s">
        <v>202</v>
      </c>
      <c r="D91" s="283"/>
      <c r="E91" s="243">
        <f>E92</f>
        <v>1587</v>
      </c>
      <c r="F91" s="244"/>
      <c r="G91" s="244"/>
      <c r="H91" s="244"/>
    </row>
    <row r="92" spans="1:8" ht="37.5" x14ac:dyDescent="0.3">
      <c r="A92" s="115" t="s">
        <v>152</v>
      </c>
      <c r="B92" s="170" t="s">
        <v>196</v>
      </c>
      <c r="C92" s="170" t="s">
        <v>202</v>
      </c>
      <c r="D92" s="193">
        <v>200</v>
      </c>
      <c r="E92" s="172">
        <f>E93</f>
        <v>1587</v>
      </c>
      <c r="F92" s="244"/>
      <c r="G92" s="244"/>
      <c r="H92" s="244"/>
    </row>
    <row r="93" spans="1:8" ht="37.5" x14ac:dyDescent="0.3">
      <c r="A93" s="115" t="s">
        <v>153</v>
      </c>
      <c r="B93" s="170" t="s">
        <v>196</v>
      </c>
      <c r="C93" s="170" t="s">
        <v>202</v>
      </c>
      <c r="D93" s="193">
        <v>240</v>
      </c>
      <c r="E93" s="290">
        <f>65+1525-3</f>
        <v>1587</v>
      </c>
      <c r="F93" s="244"/>
      <c r="G93" s="244"/>
      <c r="H93" s="244"/>
    </row>
    <row r="94" spans="1:8" ht="75" x14ac:dyDescent="0.3">
      <c r="A94" s="135" t="s">
        <v>297</v>
      </c>
      <c r="B94" s="167" t="s">
        <v>196</v>
      </c>
      <c r="C94" s="167" t="s">
        <v>204</v>
      </c>
      <c r="D94" s="283"/>
      <c r="E94" s="191">
        <f>E95</f>
        <v>1149</v>
      </c>
      <c r="F94" s="244"/>
      <c r="G94" s="244"/>
      <c r="H94" s="244"/>
    </row>
    <row r="95" spans="1:8" ht="37.5" x14ac:dyDescent="0.3">
      <c r="A95" s="115" t="s">
        <v>152</v>
      </c>
      <c r="B95" s="170" t="s">
        <v>196</v>
      </c>
      <c r="C95" s="170" t="s">
        <v>204</v>
      </c>
      <c r="D95" s="193">
        <v>200</v>
      </c>
      <c r="E95" s="172">
        <f>E96</f>
        <v>1149</v>
      </c>
      <c r="F95" s="244"/>
      <c r="G95" s="244"/>
      <c r="H95" s="244"/>
    </row>
    <row r="96" spans="1:8" ht="37.5" x14ac:dyDescent="0.3">
      <c r="A96" s="115" t="s">
        <v>153</v>
      </c>
      <c r="B96" s="170" t="s">
        <v>196</v>
      </c>
      <c r="C96" s="170" t="s">
        <v>204</v>
      </c>
      <c r="D96" s="193">
        <v>240</v>
      </c>
      <c r="E96" s="286">
        <f>100+710+339</f>
        <v>1149</v>
      </c>
      <c r="F96" s="244"/>
      <c r="G96" s="244"/>
      <c r="H96" s="244"/>
    </row>
    <row r="97" spans="1:8" ht="180" customHeight="1" x14ac:dyDescent="0.3">
      <c r="A97" s="130" t="s">
        <v>205</v>
      </c>
      <c r="B97" s="167" t="s">
        <v>196</v>
      </c>
      <c r="C97" s="167" t="s">
        <v>206</v>
      </c>
      <c r="D97" s="283"/>
      <c r="E97" s="243">
        <f>E98</f>
        <v>6980.5</v>
      </c>
      <c r="F97" s="244"/>
      <c r="G97" s="244"/>
      <c r="H97" s="244"/>
    </row>
    <row r="98" spans="1:8" ht="37.5" x14ac:dyDescent="0.3">
      <c r="A98" s="115" t="s">
        <v>152</v>
      </c>
      <c r="B98" s="170" t="s">
        <v>196</v>
      </c>
      <c r="C98" s="170" t="s">
        <v>206</v>
      </c>
      <c r="D98" s="193">
        <v>200</v>
      </c>
      <c r="E98" s="172">
        <f>E99</f>
        <v>6980.5</v>
      </c>
      <c r="F98" s="244"/>
      <c r="G98" s="244"/>
      <c r="H98" s="244"/>
    </row>
    <row r="99" spans="1:8" ht="37.5" x14ac:dyDescent="0.3">
      <c r="A99" s="115" t="s">
        <v>153</v>
      </c>
      <c r="B99" s="170" t="s">
        <v>196</v>
      </c>
      <c r="C99" s="170" t="s">
        <v>206</v>
      </c>
      <c r="D99" s="193">
        <v>240</v>
      </c>
      <c r="E99" s="286">
        <f>6790+190.5</f>
        <v>6980.5</v>
      </c>
      <c r="F99" s="244"/>
      <c r="G99" s="244"/>
      <c r="H99" s="244"/>
    </row>
    <row r="100" spans="1:8" ht="57.75" customHeight="1" x14ac:dyDescent="0.3">
      <c r="A100" s="130" t="s">
        <v>207</v>
      </c>
      <c r="B100" s="167" t="s">
        <v>196</v>
      </c>
      <c r="C100" s="167" t="s">
        <v>208</v>
      </c>
      <c r="D100" s="283"/>
      <c r="E100" s="285">
        <f>E101</f>
        <v>7930</v>
      </c>
      <c r="F100" s="244"/>
      <c r="G100" s="244"/>
      <c r="H100" s="244"/>
    </row>
    <row r="101" spans="1:8" ht="37.5" x14ac:dyDescent="0.3">
      <c r="A101" s="115" t="s">
        <v>152</v>
      </c>
      <c r="B101" s="170" t="s">
        <v>196</v>
      </c>
      <c r="C101" s="170" t="s">
        <v>208</v>
      </c>
      <c r="D101" s="193">
        <v>200</v>
      </c>
      <c r="E101" s="172">
        <f>E102</f>
        <v>7930</v>
      </c>
      <c r="F101" s="244"/>
      <c r="G101" s="244"/>
      <c r="H101" s="244"/>
    </row>
    <row r="102" spans="1:8" ht="37.5" x14ac:dyDescent="0.3">
      <c r="A102" s="115" t="s">
        <v>153</v>
      </c>
      <c r="B102" s="170" t="s">
        <v>196</v>
      </c>
      <c r="C102" s="170" t="s">
        <v>208</v>
      </c>
      <c r="D102" s="193">
        <v>240</v>
      </c>
      <c r="E102" s="290">
        <f>12000-4070</f>
        <v>7930</v>
      </c>
      <c r="F102" s="244"/>
      <c r="G102" s="244"/>
      <c r="H102" s="244"/>
    </row>
    <row r="103" spans="1:8" ht="48.75" customHeight="1" x14ac:dyDescent="0.3">
      <c r="A103" s="135" t="s">
        <v>209</v>
      </c>
      <c r="B103" s="167" t="s">
        <v>196</v>
      </c>
      <c r="C103" s="167" t="s">
        <v>210</v>
      </c>
      <c r="D103" s="283"/>
      <c r="E103" s="243">
        <f>E104</f>
        <v>4846.6000000000004</v>
      </c>
      <c r="F103" s="244"/>
      <c r="G103" s="244"/>
      <c r="H103" s="244"/>
    </row>
    <row r="104" spans="1:8" ht="37.5" x14ac:dyDescent="0.3">
      <c r="A104" s="115" t="s">
        <v>152</v>
      </c>
      <c r="B104" s="170" t="s">
        <v>196</v>
      </c>
      <c r="C104" s="170" t="s">
        <v>210</v>
      </c>
      <c r="D104" s="193">
        <v>200</v>
      </c>
      <c r="E104" s="172">
        <f>E105</f>
        <v>4846.6000000000004</v>
      </c>
      <c r="F104" s="244"/>
      <c r="G104" s="244"/>
      <c r="H104" s="244"/>
    </row>
    <row r="105" spans="1:8" ht="37.5" x14ac:dyDescent="0.3">
      <c r="A105" s="115" t="s">
        <v>153</v>
      </c>
      <c r="B105" s="170" t="s">
        <v>196</v>
      </c>
      <c r="C105" s="170" t="s">
        <v>210</v>
      </c>
      <c r="D105" s="276">
        <v>240</v>
      </c>
      <c r="E105" s="286">
        <f>2820+1540+486.6</f>
        <v>4846.6000000000004</v>
      </c>
      <c r="F105" s="244"/>
      <c r="G105" s="244"/>
      <c r="H105" s="244"/>
    </row>
    <row r="106" spans="1:8" ht="46.5" customHeight="1" x14ac:dyDescent="0.3">
      <c r="A106" s="130" t="s">
        <v>211</v>
      </c>
      <c r="B106" s="159" t="s">
        <v>196</v>
      </c>
      <c r="C106" s="159" t="s">
        <v>212</v>
      </c>
      <c r="D106" s="283"/>
      <c r="E106" s="291">
        <f>E107</f>
        <v>400</v>
      </c>
      <c r="F106" s="244"/>
      <c r="G106" s="244"/>
      <c r="H106" s="244"/>
    </row>
    <row r="107" spans="1:8" ht="37.5" x14ac:dyDescent="0.3">
      <c r="A107" s="115" t="s">
        <v>152</v>
      </c>
      <c r="B107" s="169" t="s">
        <v>196</v>
      </c>
      <c r="C107" s="169" t="s">
        <v>212</v>
      </c>
      <c r="D107" s="193">
        <v>200</v>
      </c>
      <c r="E107" s="290">
        <f>E108</f>
        <v>400</v>
      </c>
      <c r="F107" s="244"/>
      <c r="G107" s="244"/>
      <c r="H107" s="244"/>
    </row>
    <row r="108" spans="1:8" ht="37.5" x14ac:dyDescent="0.3">
      <c r="A108" s="115" t="s">
        <v>153</v>
      </c>
      <c r="B108" s="169" t="s">
        <v>196</v>
      </c>
      <c r="C108" s="169" t="s">
        <v>212</v>
      </c>
      <c r="D108" s="193">
        <v>240</v>
      </c>
      <c r="E108" s="286">
        <f>100+300</f>
        <v>400</v>
      </c>
      <c r="F108" s="244"/>
      <c r="G108" s="244"/>
      <c r="H108" s="244"/>
    </row>
    <row r="109" spans="1:8" ht="37.5" x14ac:dyDescent="0.3">
      <c r="A109" s="292" t="s">
        <v>213</v>
      </c>
      <c r="B109" s="246" t="s">
        <v>214</v>
      </c>
      <c r="C109" s="159"/>
      <c r="D109" s="204"/>
      <c r="E109" s="291">
        <f>E110</f>
        <v>8656.8000000000011</v>
      </c>
      <c r="F109" s="244"/>
      <c r="G109" s="244"/>
      <c r="H109" s="244"/>
    </row>
    <row r="110" spans="1:8" ht="56.25" x14ac:dyDescent="0.3">
      <c r="A110" s="293" t="s">
        <v>188</v>
      </c>
      <c r="B110" s="294" t="s">
        <v>214</v>
      </c>
      <c r="C110" s="268"/>
      <c r="D110" s="204"/>
      <c r="E110" s="291">
        <f>E111</f>
        <v>8656.8000000000011</v>
      </c>
      <c r="F110" s="244"/>
      <c r="G110" s="244"/>
      <c r="H110" s="244"/>
    </row>
    <row r="111" spans="1:8" ht="56.25" x14ac:dyDescent="0.3">
      <c r="A111" s="130" t="s">
        <v>215</v>
      </c>
      <c r="B111" s="352" t="s">
        <v>214</v>
      </c>
      <c r="C111" s="263" t="s">
        <v>216</v>
      </c>
      <c r="D111" s="353"/>
      <c r="E111" s="285">
        <f>E112+E114+E116</f>
        <v>8656.8000000000011</v>
      </c>
      <c r="F111" s="244"/>
      <c r="G111" s="244"/>
      <c r="H111" s="244"/>
    </row>
    <row r="112" spans="1:8" ht="75" x14ac:dyDescent="0.3">
      <c r="A112" s="196" t="s">
        <v>142</v>
      </c>
      <c r="B112" s="257" t="s">
        <v>214</v>
      </c>
      <c r="C112" s="257" t="s">
        <v>216</v>
      </c>
      <c r="D112" s="267">
        <v>100</v>
      </c>
      <c r="E112" s="172">
        <f>E113</f>
        <v>6874.7</v>
      </c>
      <c r="F112" s="244"/>
      <c r="G112" s="244"/>
      <c r="H112" s="244"/>
    </row>
    <row r="113" spans="1:8" ht="18.75" x14ac:dyDescent="0.3">
      <c r="A113" s="173" t="s">
        <v>192</v>
      </c>
      <c r="B113" s="257" t="s">
        <v>214</v>
      </c>
      <c r="C113" s="257" t="s">
        <v>216</v>
      </c>
      <c r="D113" s="171">
        <v>110</v>
      </c>
      <c r="E113" s="172">
        <f>6681.7+193</f>
        <v>6874.7</v>
      </c>
      <c r="F113" s="244"/>
      <c r="G113" s="244"/>
      <c r="H113" s="244"/>
    </row>
    <row r="114" spans="1:8" ht="37.5" x14ac:dyDescent="0.3">
      <c r="A114" s="115" t="s">
        <v>152</v>
      </c>
      <c r="B114" s="257" t="s">
        <v>214</v>
      </c>
      <c r="C114" s="257" t="s">
        <v>216</v>
      </c>
      <c r="D114" s="171">
        <v>200</v>
      </c>
      <c r="E114" s="172">
        <f>E115</f>
        <v>1377</v>
      </c>
      <c r="F114" s="244"/>
      <c r="G114" s="244"/>
      <c r="H114" s="244"/>
    </row>
    <row r="115" spans="1:8" ht="37.5" x14ac:dyDescent="0.3">
      <c r="A115" s="115" t="s">
        <v>153</v>
      </c>
      <c r="B115" s="257" t="s">
        <v>214</v>
      </c>
      <c r="C115" s="257" t="s">
        <v>216</v>
      </c>
      <c r="D115" s="171">
        <v>240</v>
      </c>
      <c r="E115" s="172">
        <f>890.1+900-413.1</f>
        <v>1377</v>
      </c>
      <c r="F115" s="244"/>
      <c r="G115" s="244"/>
      <c r="H115" s="244"/>
    </row>
    <row r="116" spans="1:8" ht="18.75" x14ac:dyDescent="0.3">
      <c r="A116" s="185" t="s">
        <v>154</v>
      </c>
      <c r="B116" s="257" t="s">
        <v>214</v>
      </c>
      <c r="C116" s="257" t="s">
        <v>216</v>
      </c>
      <c r="D116" s="171">
        <v>800</v>
      </c>
      <c r="E116" s="172">
        <f>E117</f>
        <v>405.1</v>
      </c>
      <c r="F116" s="244"/>
      <c r="G116" s="244"/>
      <c r="H116" s="244"/>
    </row>
    <row r="117" spans="1:8" ht="18.75" x14ac:dyDescent="0.3">
      <c r="A117" s="185" t="s">
        <v>155</v>
      </c>
      <c r="B117" s="257" t="s">
        <v>214</v>
      </c>
      <c r="C117" s="257" t="s">
        <v>216</v>
      </c>
      <c r="D117" s="171">
        <v>850</v>
      </c>
      <c r="E117" s="172">
        <f>1+404.1</f>
        <v>405.1</v>
      </c>
      <c r="F117" s="244"/>
      <c r="G117" s="244"/>
      <c r="H117" s="244"/>
    </row>
    <row r="118" spans="1:8" ht="18.75" x14ac:dyDescent="0.3">
      <c r="A118" s="162" t="s">
        <v>217</v>
      </c>
      <c r="B118" s="159" t="s">
        <v>298</v>
      </c>
      <c r="C118" s="159"/>
      <c r="D118" s="283"/>
      <c r="E118" s="243">
        <f>E123+E119+E128</f>
        <v>3322.6</v>
      </c>
      <c r="F118" s="244"/>
      <c r="G118" s="244"/>
      <c r="H118" s="244"/>
    </row>
    <row r="119" spans="1:8" ht="37.5" x14ac:dyDescent="0.3">
      <c r="A119" s="130" t="s">
        <v>219</v>
      </c>
      <c r="B119" s="159" t="s">
        <v>221</v>
      </c>
      <c r="C119" s="159"/>
      <c r="D119" s="283"/>
      <c r="E119" s="243">
        <f>E120</f>
        <v>26.599999999999994</v>
      </c>
      <c r="F119" s="244"/>
      <c r="G119" s="244"/>
      <c r="H119" s="244"/>
    </row>
    <row r="120" spans="1:8" ht="215.25" customHeight="1" x14ac:dyDescent="0.3">
      <c r="A120" s="187" t="s">
        <v>220</v>
      </c>
      <c r="B120" s="159" t="s">
        <v>221</v>
      </c>
      <c r="C120" s="159" t="s">
        <v>222</v>
      </c>
      <c r="D120" s="283"/>
      <c r="E120" s="243">
        <f>E121</f>
        <v>26.599999999999994</v>
      </c>
      <c r="F120" s="244"/>
      <c r="G120" s="244"/>
      <c r="H120" s="244"/>
    </row>
    <row r="121" spans="1:8" ht="37.5" x14ac:dyDescent="0.3">
      <c r="A121" s="115" t="s">
        <v>152</v>
      </c>
      <c r="B121" s="169" t="s">
        <v>221</v>
      </c>
      <c r="C121" s="169" t="s">
        <v>222</v>
      </c>
      <c r="D121" s="188">
        <v>200</v>
      </c>
      <c r="E121" s="172">
        <f>E122</f>
        <v>26.599999999999994</v>
      </c>
      <c r="F121" s="244"/>
      <c r="G121" s="244"/>
      <c r="H121" s="244"/>
    </row>
    <row r="122" spans="1:8" ht="37.5" x14ac:dyDescent="0.3">
      <c r="A122" s="115" t="s">
        <v>153</v>
      </c>
      <c r="B122" s="169" t="s">
        <v>221</v>
      </c>
      <c r="C122" s="169" t="s">
        <v>222</v>
      </c>
      <c r="D122" s="188">
        <v>240</v>
      </c>
      <c r="E122" s="172">
        <f>226.6-200</f>
        <v>26.599999999999994</v>
      </c>
      <c r="F122" s="244"/>
      <c r="G122" s="244"/>
      <c r="H122" s="244"/>
    </row>
    <row r="123" spans="1:8" ht="18.75" x14ac:dyDescent="0.3">
      <c r="A123" s="162" t="s">
        <v>299</v>
      </c>
      <c r="B123" s="159" t="s">
        <v>225</v>
      </c>
      <c r="C123" s="159"/>
      <c r="D123" s="283"/>
      <c r="E123" s="243">
        <f>E124</f>
        <v>2636</v>
      </c>
      <c r="F123" s="244"/>
      <c r="G123" s="244"/>
      <c r="H123" s="244"/>
    </row>
    <row r="124" spans="1:8" ht="37.5" x14ac:dyDescent="0.3">
      <c r="A124" s="130" t="s">
        <v>224</v>
      </c>
      <c r="B124" s="159" t="s">
        <v>225</v>
      </c>
      <c r="C124" s="159"/>
      <c r="D124" s="283"/>
      <c r="E124" s="243">
        <f>E125</f>
        <v>2636</v>
      </c>
      <c r="F124" s="244"/>
      <c r="G124" s="244"/>
      <c r="H124" s="244"/>
    </row>
    <row r="125" spans="1:8" ht="37.5" x14ac:dyDescent="0.3">
      <c r="A125" s="153" t="s">
        <v>226</v>
      </c>
      <c r="B125" s="159" t="s">
        <v>225</v>
      </c>
      <c r="C125" s="159" t="s">
        <v>227</v>
      </c>
      <c r="D125" s="283"/>
      <c r="E125" s="285">
        <f>E126</f>
        <v>2636</v>
      </c>
      <c r="F125" s="244"/>
      <c r="G125" s="244"/>
      <c r="H125" s="244"/>
    </row>
    <row r="126" spans="1:8" ht="37.5" x14ac:dyDescent="0.3">
      <c r="A126" s="115" t="s">
        <v>152</v>
      </c>
      <c r="B126" s="169" t="s">
        <v>225</v>
      </c>
      <c r="C126" s="169" t="s">
        <v>227</v>
      </c>
      <c r="D126" s="171">
        <v>200</v>
      </c>
      <c r="E126" s="172">
        <f>E127</f>
        <v>2636</v>
      </c>
      <c r="F126" s="244"/>
      <c r="G126" s="244"/>
      <c r="H126" s="244"/>
    </row>
    <row r="127" spans="1:8" ht="37.5" x14ac:dyDescent="0.3">
      <c r="A127" s="115" t="s">
        <v>153</v>
      </c>
      <c r="B127" s="169" t="s">
        <v>225</v>
      </c>
      <c r="C127" s="169" t="s">
        <v>227</v>
      </c>
      <c r="D127" s="276">
        <v>240</v>
      </c>
      <c r="E127" s="172">
        <v>2636</v>
      </c>
      <c r="F127" s="244"/>
      <c r="G127" s="244"/>
      <c r="H127" s="244"/>
    </row>
    <row r="128" spans="1:8" ht="18.75" x14ac:dyDescent="0.3">
      <c r="A128" s="130" t="s">
        <v>228</v>
      </c>
      <c r="B128" s="159" t="s">
        <v>230</v>
      </c>
      <c r="C128" s="159"/>
      <c r="D128" s="278"/>
      <c r="E128" s="243">
        <f>E129+E132+E135+E138+E141+E144</f>
        <v>660</v>
      </c>
      <c r="F128" s="244"/>
      <c r="G128" s="244"/>
      <c r="H128" s="244"/>
    </row>
    <row r="129" spans="1:8" ht="56.25" x14ac:dyDescent="0.3">
      <c r="A129" s="130" t="s">
        <v>229</v>
      </c>
      <c r="B129" s="280" t="s">
        <v>230</v>
      </c>
      <c r="C129" s="159" t="s">
        <v>231</v>
      </c>
      <c r="D129" s="250"/>
      <c r="E129" s="266">
        <f>E130</f>
        <v>288</v>
      </c>
      <c r="F129" s="244"/>
      <c r="G129" s="244"/>
      <c r="H129" s="244"/>
    </row>
    <row r="130" spans="1:8" ht="37.5" x14ac:dyDescent="0.3">
      <c r="A130" s="115" t="s">
        <v>152</v>
      </c>
      <c r="B130" s="295" t="s">
        <v>230</v>
      </c>
      <c r="C130" s="169" t="s">
        <v>231</v>
      </c>
      <c r="D130" s="171">
        <v>200</v>
      </c>
      <c r="E130" s="286">
        <f>E131</f>
        <v>288</v>
      </c>
      <c r="F130" s="244"/>
      <c r="G130" s="244"/>
      <c r="H130" s="244"/>
    </row>
    <row r="131" spans="1:8" ht="37.5" x14ac:dyDescent="0.3">
      <c r="A131" s="115" t="s">
        <v>153</v>
      </c>
      <c r="B131" s="295" t="s">
        <v>230</v>
      </c>
      <c r="C131" s="169" t="s">
        <v>231</v>
      </c>
      <c r="D131" s="171">
        <v>240</v>
      </c>
      <c r="E131" s="286">
        <v>288</v>
      </c>
      <c r="F131" s="244"/>
      <c r="G131" s="244"/>
      <c r="H131" s="244"/>
    </row>
    <row r="132" spans="1:8" ht="37.5" x14ac:dyDescent="0.3">
      <c r="A132" s="130" t="s">
        <v>300</v>
      </c>
      <c r="B132" s="280" t="s">
        <v>230</v>
      </c>
      <c r="C132" s="159" t="s">
        <v>233</v>
      </c>
      <c r="D132" s="271"/>
      <c r="E132" s="266">
        <f>E133</f>
        <v>48</v>
      </c>
      <c r="F132" s="244"/>
      <c r="G132" s="244"/>
      <c r="H132" s="244"/>
    </row>
    <row r="133" spans="1:8" ht="37.5" x14ac:dyDescent="0.3">
      <c r="A133" s="115" t="s">
        <v>152</v>
      </c>
      <c r="B133" s="295" t="s">
        <v>230</v>
      </c>
      <c r="C133" s="169" t="s">
        <v>233</v>
      </c>
      <c r="D133" s="171">
        <v>200</v>
      </c>
      <c r="E133" s="296">
        <f>E134</f>
        <v>48</v>
      </c>
      <c r="F133" s="244"/>
      <c r="G133" s="244"/>
      <c r="H133" s="244"/>
    </row>
    <row r="134" spans="1:8" ht="37.5" x14ac:dyDescent="0.3">
      <c r="A134" s="115" t="s">
        <v>153</v>
      </c>
      <c r="B134" s="295" t="s">
        <v>230</v>
      </c>
      <c r="C134" s="169" t="s">
        <v>233</v>
      </c>
      <c r="D134" s="171">
        <v>240</v>
      </c>
      <c r="E134" s="296">
        <v>48</v>
      </c>
      <c r="F134" s="244"/>
      <c r="G134" s="244"/>
      <c r="H134" s="244"/>
    </row>
    <row r="135" spans="1:8" ht="37.5" x14ac:dyDescent="0.3">
      <c r="A135" s="130" t="s">
        <v>234</v>
      </c>
      <c r="B135" s="280" t="s">
        <v>230</v>
      </c>
      <c r="C135" s="159" t="s">
        <v>235</v>
      </c>
      <c r="D135" s="271"/>
      <c r="E135" s="266">
        <f>E136</f>
        <v>72</v>
      </c>
      <c r="F135" s="244"/>
      <c r="G135" s="244"/>
      <c r="H135" s="244"/>
    </row>
    <row r="136" spans="1:8" ht="37.5" x14ac:dyDescent="0.3">
      <c r="A136" s="115" t="s">
        <v>152</v>
      </c>
      <c r="B136" s="295" t="s">
        <v>230</v>
      </c>
      <c r="C136" s="169" t="s">
        <v>235</v>
      </c>
      <c r="D136" s="171">
        <v>200</v>
      </c>
      <c r="E136" s="296">
        <f>E137</f>
        <v>72</v>
      </c>
      <c r="F136" s="244"/>
      <c r="G136" s="244"/>
      <c r="H136" s="244"/>
    </row>
    <row r="137" spans="1:8" ht="37.5" x14ac:dyDescent="0.3">
      <c r="A137" s="115" t="s">
        <v>153</v>
      </c>
      <c r="B137" s="295" t="s">
        <v>230</v>
      </c>
      <c r="C137" s="169" t="s">
        <v>235</v>
      </c>
      <c r="D137" s="171">
        <v>240</v>
      </c>
      <c r="E137" s="296">
        <v>72</v>
      </c>
      <c r="F137" s="244"/>
      <c r="G137" s="244"/>
      <c r="H137" s="244"/>
    </row>
    <row r="138" spans="1:8" ht="56.25" x14ac:dyDescent="0.3">
      <c r="A138" s="117" t="s">
        <v>236</v>
      </c>
      <c r="B138" s="280" t="s">
        <v>230</v>
      </c>
      <c r="C138" s="159" t="s">
        <v>237</v>
      </c>
      <c r="D138" s="271"/>
      <c r="E138" s="297">
        <f>E139</f>
        <v>96</v>
      </c>
      <c r="F138" s="244"/>
      <c r="G138" s="244"/>
      <c r="H138" s="244"/>
    </row>
    <row r="139" spans="1:8" ht="37.5" x14ac:dyDescent="0.3">
      <c r="A139" s="115" t="s">
        <v>152</v>
      </c>
      <c r="B139" s="295" t="s">
        <v>230</v>
      </c>
      <c r="C139" s="169" t="s">
        <v>237</v>
      </c>
      <c r="D139" s="171">
        <v>200</v>
      </c>
      <c r="E139" s="296">
        <f>E140</f>
        <v>96</v>
      </c>
      <c r="F139" s="244"/>
      <c r="G139" s="244"/>
      <c r="H139" s="244"/>
    </row>
    <row r="140" spans="1:8" ht="37.5" x14ac:dyDescent="0.3">
      <c r="A140" s="115" t="s">
        <v>153</v>
      </c>
      <c r="B140" s="295" t="s">
        <v>230</v>
      </c>
      <c r="C140" s="169" t="s">
        <v>238</v>
      </c>
      <c r="D140" s="171">
        <v>240</v>
      </c>
      <c r="E140" s="296">
        <v>96</v>
      </c>
      <c r="F140" s="244"/>
      <c r="G140" s="244"/>
      <c r="H140" s="244"/>
    </row>
    <row r="141" spans="1:8" ht="75" x14ac:dyDescent="0.3">
      <c r="A141" s="117" t="s">
        <v>239</v>
      </c>
      <c r="B141" s="280" t="s">
        <v>230</v>
      </c>
      <c r="C141" s="159" t="s">
        <v>240</v>
      </c>
      <c r="D141" s="163"/>
      <c r="E141" s="266">
        <f>E142</f>
        <v>84</v>
      </c>
      <c r="F141" s="244"/>
      <c r="G141" s="244"/>
      <c r="H141" s="244"/>
    </row>
    <row r="142" spans="1:8" ht="37.5" x14ac:dyDescent="0.3">
      <c r="A142" s="115" t="s">
        <v>152</v>
      </c>
      <c r="B142" s="295" t="s">
        <v>230</v>
      </c>
      <c r="C142" s="169" t="s">
        <v>240</v>
      </c>
      <c r="D142" s="193">
        <v>200</v>
      </c>
      <c r="E142" s="172">
        <f>E143</f>
        <v>84</v>
      </c>
      <c r="F142" s="244"/>
      <c r="G142" s="244"/>
      <c r="H142" s="244"/>
    </row>
    <row r="143" spans="1:8" ht="37.5" x14ac:dyDescent="0.3">
      <c r="A143" s="115" t="s">
        <v>153</v>
      </c>
      <c r="B143" s="295" t="s">
        <v>230</v>
      </c>
      <c r="C143" s="169" t="s">
        <v>240</v>
      </c>
      <c r="D143" s="193">
        <v>240</v>
      </c>
      <c r="E143" s="174">
        <v>84</v>
      </c>
      <c r="F143" s="244"/>
      <c r="G143" s="244"/>
      <c r="H143" s="244"/>
    </row>
    <row r="144" spans="1:8" ht="150" x14ac:dyDescent="0.3">
      <c r="A144" s="130" t="s">
        <v>241</v>
      </c>
      <c r="B144" s="280" t="s">
        <v>230</v>
      </c>
      <c r="C144" s="190" t="s">
        <v>242</v>
      </c>
      <c r="D144" s="193"/>
      <c r="E144" s="297">
        <f>E145</f>
        <v>72</v>
      </c>
      <c r="F144" s="244"/>
      <c r="G144" s="244"/>
      <c r="H144" s="244"/>
    </row>
    <row r="145" spans="1:8" ht="37.5" x14ac:dyDescent="0.3">
      <c r="A145" s="115" t="s">
        <v>152</v>
      </c>
      <c r="B145" s="295" t="s">
        <v>230</v>
      </c>
      <c r="C145" s="192" t="s">
        <v>242</v>
      </c>
      <c r="D145" s="193">
        <v>200</v>
      </c>
      <c r="E145" s="298">
        <f>E146</f>
        <v>72</v>
      </c>
      <c r="F145" s="244"/>
      <c r="G145" s="244"/>
      <c r="H145" s="244"/>
    </row>
    <row r="146" spans="1:8" ht="37.5" x14ac:dyDescent="0.3">
      <c r="A146" s="115" t="s">
        <v>153</v>
      </c>
      <c r="B146" s="295" t="s">
        <v>230</v>
      </c>
      <c r="C146" s="192" t="s">
        <v>242</v>
      </c>
      <c r="D146" s="193">
        <v>240</v>
      </c>
      <c r="E146" s="298">
        <v>72</v>
      </c>
      <c r="F146" s="244"/>
      <c r="G146" s="244"/>
      <c r="H146" s="244"/>
    </row>
    <row r="147" spans="1:8" ht="18.75" x14ac:dyDescent="0.3">
      <c r="A147" s="100" t="s">
        <v>243</v>
      </c>
      <c r="B147" s="159" t="s">
        <v>301</v>
      </c>
      <c r="C147" s="159"/>
      <c r="D147" s="278"/>
      <c r="E147" s="243">
        <f>E148</f>
        <v>2720</v>
      </c>
      <c r="F147" s="244"/>
      <c r="G147" s="244"/>
      <c r="H147" s="244"/>
    </row>
    <row r="148" spans="1:8" ht="18.75" x14ac:dyDescent="0.3">
      <c r="A148" s="195" t="s">
        <v>245</v>
      </c>
      <c r="B148" s="159" t="s">
        <v>246</v>
      </c>
      <c r="C148" s="159"/>
      <c r="D148" s="278"/>
      <c r="E148" s="243">
        <f>E149</f>
        <v>2720</v>
      </c>
      <c r="F148" s="244"/>
      <c r="G148" s="244"/>
      <c r="H148" s="244"/>
    </row>
    <row r="149" spans="1:8" ht="56.25" x14ac:dyDescent="0.3">
      <c r="A149" s="299" t="s">
        <v>188</v>
      </c>
      <c r="B149" s="159" t="s">
        <v>246</v>
      </c>
      <c r="C149" s="159"/>
      <c r="D149" s="278"/>
      <c r="E149" s="243">
        <f>E150</f>
        <v>2720</v>
      </c>
      <c r="F149" s="244"/>
      <c r="G149" s="244"/>
      <c r="H149" s="244"/>
    </row>
    <row r="150" spans="1:8" ht="63.75" customHeight="1" x14ac:dyDescent="0.3">
      <c r="A150" s="117" t="s">
        <v>247</v>
      </c>
      <c r="B150" s="159" t="s">
        <v>246</v>
      </c>
      <c r="C150" s="159" t="s">
        <v>248</v>
      </c>
      <c r="D150" s="283"/>
      <c r="E150" s="243">
        <f>E151</f>
        <v>2720</v>
      </c>
      <c r="F150" s="244"/>
      <c r="G150" s="244"/>
      <c r="H150" s="244"/>
    </row>
    <row r="151" spans="1:8" ht="37.5" x14ac:dyDescent="0.3">
      <c r="A151" s="115" t="s">
        <v>152</v>
      </c>
      <c r="B151" s="169" t="s">
        <v>246</v>
      </c>
      <c r="C151" s="169" t="s">
        <v>248</v>
      </c>
      <c r="D151" s="171">
        <v>200</v>
      </c>
      <c r="E151" s="172">
        <f>E152</f>
        <v>2720</v>
      </c>
      <c r="F151" s="244"/>
      <c r="G151" s="244"/>
      <c r="H151" s="244"/>
    </row>
    <row r="152" spans="1:8" ht="37.5" x14ac:dyDescent="0.3">
      <c r="A152" s="115" t="s">
        <v>153</v>
      </c>
      <c r="B152" s="169" t="s">
        <v>246</v>
      </c>
      <c r="C152" s="169" t="s">
        <v>248</v>
      </c>
      <c r="D152" s="171">
        <v>240</v>
      </c>
      <c r="E152" s="172">
        <f>2600+120</f>
        <v>2720</v>
      </c>
      <c r="F152" s="244"/>
      <c r="G152" s="244"/>
      <c r="H152" s="244"/>
    </row>
    <row r="153" spans="1:8" ht="18.75" x14ac:dyDescent="0.3">
      <c r="A153" s="162" t="s">
        <v>249</v>
      </c>
      <c r="B153" s="159" t="s">
        <v>302</v>
      </c>
      <c r="C153" s="159"/>
      <c r="D153" s="204"/>
      <c r="E153" s="191">
        <f>E154+E158</f>
        <v>13467.5</v>
      </c>
      <c r="F153" s="244"/>
      <c r="G153" s="244"/>
      <c r="H153" s="244"/>
    </row>
    <row r="154" spans="1:8" ht="18.75" x14ac:dyDescent="0.3">
      <c r="A154" s="162" t="s">
        <v>251</v>
      </c>
      <c r="B154" s="159" t="s">
        <v>253</v>
      </c>
      <c r="C154" s="159"/>
      <c r="D154" s="204"/>
      <c r="E154" s="191">
        <f>E155</f>
        <v>2206.1</v>
      </c>
      <c r="F154" s="244"/>
      <c r="G154" s="244"/>
      <c r="H154" s="244"/>
    </row>
    <row r="155" spans="1:8" ht="235.5" customHeight="1" x14ac:dyDescent="0.3">
      <c r="A155" s="130" t="s">
        <v>252</v>
      </c>
      <c r="B155" s="159" t="s">
        <v>253</v>
      </c>
      <c r="C155" s="159" t="s">
        <v>254</v>
      </c>
      <c r="D155" s="204"/>
      <c r="E155" s="243">
        <f>E156</f>
        <v>2206.1</v>
      </c>
      <c r="F155" s="244"/>
      <c r="G155" s="244"/>
      <c r="H155" s="244"/>
    </row>
    <row r="156" spans="1:8" ht="18.75" x14ac:dyDescent="0.3">
      <c r="A156" s="300" t="s">
        <v>255</v>
      </c>
      <c r="B156" s="169" t="s">
        <v>253</v>
      </c>
      <c r="C156" s="169" t="s">
        <v>254</v>
      </c>
      <c r="D156" s="171">
        <v>300</v>
      </c>
      <c r="E156" s="172">
        <f>E157</f>
        <v>2206.1</v>
      </c>
      <c r="F156" s="244"/>
      <c r="G156" s="244"/>
      <c r="H156" s="244"/>
    </row>
    <row r="157" spans="1:8" ht="18.75" x14ac:dyDescent="0.3">
      <c r="A157" s="185" t="s">
        <v>256</v>
      </c>
      <c r="B157" s="169" t="s">
        <v>253</v>
      </c>
      <c r="C157" s="169" t="s">
        <v>254</v>
      </c>
      <c r="D157" s="171">
        <v>310</v>
      </c>
      <c r="E157" s="174">
        <f>2205.4+0.7</f>
        <v>2206.1</v>
      </c>
      <c r="F157" s="244"/>
      <c r="G157" s="244"/>
      <c r="H157" s="244"/>
    </row>
    <row r="158" spans="1:8" ht="18.75" x14ac:dyDescent="0.3">
      <c r="A158" s="284" t="s">
        <v>257</v>
      </c>
      <c r="B158" s="167" t="s">
        <v>259</v>
      </c>
      <c r="C158" s="167"/>
      <c r="D158" s="204"/>
      <c r="E158" s="191">
        <f>E159+E163</f>
        <v>11261.4</v>
      </c>
      <c r="F158" s="244"/>
      <c r="G158" s="244"/>
      <c r="H158" s="244"/>
    </row>
    <row r="159" spans="1:8" ht="57" customHeight="1" x14ac:dyDescent="0.3">
      <c r="A159" s="196" t="s">
        <v>258</v>
      </c>
      <c r="B159" s="170" t="s">
        <v>259</v>
      </c>
      <c r="C159" s="170" t="s">
        <v>260</v>
      </c>
      <c r="D159" s="301"/>
      <c r="E159" s="302">
        <f>E160</f>
        <v>7269.3</v>
      </c>
      <c r="F159" s="244"/>
      <c r="G159" s="244"/>
      <c r="H159" s="244"/>
    </row>
    <row r="160" spans="1:8" ht="18.75" x14ac:dyDescent="0.3">
      <c r="A160" s="303" t="s">
        <v>255</v>
      </c>
      <c r="B160" s="170" t="s">
        <v>259</v>
      </c>
      <c r="C160" s="170" t="s">
        <v>260</v>
      </c>
      <c r="D160" s="272">
        <v>300</v>
      </c>
      <c r="E160" s="302">
        <f>E161</f>
        <v>7269.3</v>
      </c>
      <c r="F160" s="244"/>
      <c r="G160" s="244"/>
      <c r="H160" s="244"/>
    </row>
    <row r="161" spans="1:8" ht="19.5" customHeight="1" x14ac:dyDescent="0.3">
      <c r="A161" s="199" t="s">
        <v>256</v>
      </c>
      <c r="B161" s="170" t="s">
        <v>259</v>
      </c>
      <c r="C161" s="170" t="s">
        <v>260</v>
      </c>
      <c r="D161" s="272">
        <v>310</v>
      </c>
      <c r="E161" s="302">
        <f>7982-712.7</f>
        <v>7269.3</v>
      </c>
      <c r="F161" s="244"/>
      <c r="G161" s="244"/>
      <c r="H161" s="244"/>
    </row>
    <row r="162" spans="1:8" ht="56.25" x14ac:dyDescent="0.3">
      <c r="A162" s="256" t="s">
        <v>261</v>
      </c>
      <c r="B162" s="170" t="s">
        <v>259</v>
      </c>
      <c r="C162" s="170" t="s">
        <v>262</v>
      </c>
      <c r="D162" s="272"/>
      <c r="E162" s="302">
        <f>E163</f>
        <v>3992.0999999999995</v>
      </c>
      <c r="F162" s="244"/>
      <c r="G162" s="244"/>
      <c r="H162" s="244"/>
    </row>
    <row r="163" spans="1:8" ht="18.75" x14ac:dyDescent="0.3">
      <c r="A163" s="300" t="s">
        <v>255</v>
      </c>
      <c r="B163" s="170" t="s">
        <v>259</v>
      </c>
      <c r="C163" s="170" t="s">
        <v>262</v>
      </c>
      <c r="D163" s="272">
        <v>300</v>
      </c>
      <c r="E163" s="302">
        <f>E164</f>
        <v>3992.0999999999995</v>
      </c>
      <c r="F163" s="244"/>
      <c r="G163" s="244"/>
      <c r="H163" s="244"/>
    </row>
    <row r="164" spans="1:8" ht="36" customHeight="1" x14ac:dyDescent="0.3">
      <c r="A164" s="199" t="s">
        <v>303</v>
      </c>
      <c r="B164" s="170" t="s">
        <v>259</v>
      </c>
      <c r="C164" s="170" t="s">
        <v>262</v>
      </c>
      <c r="D164" s="272">
        <v>320</v>
      </c>
      <c r="E164" s="302">
        <f>4246.9-254.8</f>
        <v>3992.0999999999995</v>
      </c>
      <c r="F164" s="244"/>
      <c r="G164" s="244"/>
      <c r="H164" s="244"/>
    </row>
    <row r="165" spans="1:8" ht="18.75" x14ac:dyDescent="0.3">
      <c r="A165" s="284" t="s">
        <v>264</v>
      </c>
      <c r="B165" s="167" t="s">
        <v>304</v>
      </c>
      <c r="C165" s="170"/>
      <c r="D165" s="204"/>
      <c r="E165" s="205">
        <f>E166</f>
        <v>11351.4</v>
      </c>
      <c r="F165" s="244"/>
      <c r="G165" s="244"/>
      <c r="H165" s="244"/>
    </row>
    <row r="166" spans="1:8" ht="18.75" x14ac:dyDescent="0.3">
      <c r="A166" s="304" t="s">
        <v>305</v>
      </c>
      <c r="B166" s="167" t="s">
        <v>266</v>
      </c>
      <c r="C166" s="170"/>
      <c r="D166" s="204"/>
      <c r="E166" s="205">
        <f>E167</f>
        <v>11351.4</v>
      </c>
      <c r="F166" s="244"/>
      <c r="G166" s="244"/>
      <c r="H166" s="244"/>
    </row>
    <row r="167" spans="1:8" ht="37.5" x14ac:dyDescent="0.3">
      <c r="A167" s="165" t="s">
        <v>224</v>
      </c>
      <c r="B167" s="167" t="s">
        <v>266</v>
      </c>
      <c r="C167" s="167"/>
      <c r="D167" s="204"/>
      <c r="E167" s="205">
        <f>E168+E171</f>
        <v>11351.4</v>
      </c>
      <c r="F167" s="244"/>
      <c r="G167" s="244"/>
      <c r="H167" s="244"/>
    </row>
    <row r="168" spans="1:8" ht="54" customHeight="1" x14ac:dyDescent="0.3">
      <c r="A168" s="117" t="s">
        <v>267</v>
      </c>
      <c r="B168" s="159" t="s">
        <v>266</v>
      </c>
      <c r="C168" s="159" t="s">
        <v>268</v>
      </c>
      <c r="D168" s="271"/>
      <c r="E168" s="205">
        <f>E169</f>
        <v>346</v>
      </c>
      <c r="F168" s="244"/>
      <c r="G168" s="244"/>
      <c r="H168" s="244"/>
    </row>
    <row r="169" spans="1:8" ht="37.5" x14ac:dyDescent="0.3">
      <c r="A169" s="115" t="s">
        <v>152</v>
      </c>
      <c r="B169" s="169" t="s">
        <v>266</v>
      </c>
      <c r="C169" s="169" t="s">
        <v>268</v>
      </c>
      <c r="D169" s="171">
        <v>200</v>
      </c>
      <c r="E169" s="302">
        <f>E170</f>
        <v>346</v>
      </c>
      <c r="F169" s="244"/>
      <c r="G169" s="244"/>
      <c r="H169" s="244"/>
    </row>
    <row r="170" spans="1:8" ht="37.5" x14ac:dyDescent="0.3">
      <c r="A170" s="115" t="s">
        <v>153</v>
      </c>
      <c r="B170" s="169" t="s">
        <v>266</v>
      </c>
      <c r="C170" s="169" t="s">
        <v>268</v>
      </c>
      <c r="D170" s="171">
        <v>240</v>
      </c>
      <c r="E170" s="302">
        <f>346+20-20</f>
        <v>346</v>
      </c>
      <c r="F170" s="244"/>
      <c r="G170" s="244"/>
      <c r="H170" s="244"/>
    </row>
    <row r="171" spans="1:8" ht="37.5" x14ac:dyDescent="0.3">
      <c r="A171" s="130" t="s">
        <v>269</v>
      </c>
      <c r="B171" s="159" t="s">
        <v>266</v>
      </c>
      <c r="C171" s="159" t="s">
        <v>270</v>
      </c>
      <c r="D171" s="271"/>
      <c r="E171" s="205">
        <f>E172+E174+E176</f>
        <v>11005.4</v>
      </c>
      <c r="F171" s="244"/>
      <c r="G171" s="244"/>
      <c r="H171" s="244"/>
    </row>
    <row r="172" spans="1:8" ht="75" x14ac:dyDescent="0.3">
      <c r="A172" s="196" t="s">
        <v>142</v>
      </c>
      <c r="B172" s="169" t="s">
        <v>266</v>
      </c>
      <c r="C172" s="169" t="s">
        <v>270</v>
      </c>
      <c r="D172" s="171">
        <v>100</v>
      </c>
      <c r="E172" s="302">
        <f>E173</f>
        <v>9108.7000000000007</v>
      </c>
      <c r="F172" s="244"/>
      <c r="G172" s="244"/>
      <c r="H172" s="244"/>
    </row>
    <row r="173" spans="1:8" ht="18.75" x14ac:dyDescent="0.3">
      <c r="A173" s="185" t="s">
        <v>192</v>
      </c>
      <c r="B173" s="169" t="s">
        <v>266</v>
      </c>
      <c r="C173" s="169" t="s">
        <v>270</v>
      </c>
      <c r="D173" s="171">
        <v>110</v>
      </c>
      <c r="E173" s="302">
        <f>8473+635.7</f>
        <v>9108.7000000000007</v>
      </c>
      <c r="F173" s="244"/>
      <c r="G173" s="244"/>
      <c r="H173" s="244"/>
    </row>
    <row r="174" spans="1:8" ht="37.5" x14ac:dyDescent="0.3">
      <c r="A174" s="115" t="s">
        <v>152</v>
      </c>
      <c r="B174" s="169" t="s">
        <v>266</v>
      </c>
      <c r="C174" s="169" t="s">
        <v>270</v>
      </c>
      <c r="D174" s="171">
        <v>200</v>
      </c>
      <c r="E174" s="302">
        <f>E175</f>
        <v>1895.3999999999999</v>
      </c>
      <c r="F174" s="244"/>
      <c r="G174" s="244"/>
      <c r="H174" s="244"/>
    </row>
    <row r="175" spans="1:8" ht="37.5" x14ac:dyDescent="0.3">
      <c r="A175" s="115" t="s">
        <v>153</v>
      </c>
      <c r="B175" s="169" t="s">
        <v>266</v>
      </c>
      <c r="C175" s="169" t="s">
        <v>270</v>
      </c>
      <c r="D175" s="171">
        <v>240</v>
      </c>
      <c r="E175" s="302">
        <f>2108.7+28-241.3</f>
        <v>1895.3999999999999</v>
      </c>
      <c r="F175" s="244"/>
      <c r="G175" s="244"/>
      <c r="H175" s="244"/>
    </row>
    <row r="176" spans="1:8" ht="18.75" x14ac:dyDescent="0.3">
      <c r="A176" s="185" t="s">
        <v>154</v>
      </c>
      <c r="B176" s="169" t="s">
        <v>266</v>
      </c>
      <c r="C176" s="169" t="s">
        <v>270</v>
      </c>
      <c r="D176" s="171">
        <v>800</v>
      </c>
      <c r="E176" s="302">
        <f>E177</f>
        <v>1.3</v>
      </c>
      <c r="F176" s="244"/>
      <c r="G176" s="244"/>
      <c r="H176" s="244"/>
    </row>
    <row r="177" spans="1:8" ht="18.75" x14ac:dyDescent="0.3">
      <c r="A177" s="185" t="s">
        <v>155</v>
      </c>
      <c r="B177" s="169" t="s">
        <v>266</v>
      </c>
      <c r="C177" s="169" t="s">
        <v>270</v>
      </c>
      <c r="D177" s="171">
        <v>850</v>
      </c>
      <c r="E177" s="302">
        <f>1+0.3</f>
        <v>1.3</v>
      </c>
      <c r="F177" s="244"/>
      <c r="G177" s="244"/>
      <c r="H177" s="244"/>
    </row>
    <row r="178" spans="1:8" ht="21.75" customHeight="1" x14ac:dyDescent="0.3">
      <c r="A178" s="284" t="s">
        <v>271</v>
      </c>
      <c r="B178" s="167" t="s">
        <v>306</v>
      </c>
      <c r="C178" s="305"/>
      <c r="D178" s="204"/>
      <c r="E178" s="205">
        <f>E179+E183</f>
        <v>4547.9000000000005</v>
      </c>
      <c r="F178" s="244"/>
      <c r="G178" s="244"/>
      <c r="H178" s="244"/>
    </row>
    <row r="179" spans="1:8" ht="18.75" x14ac:dyDescent="0.3">
      <c r="A179" s="162" t="s">
        <v>307</v>
      </c>
      <c r="B179" s="167" t="s">
        <v>275</v>
      </c>
      <c r="C179" s="305"/>
      <c r="D179" s="204"/>
      <c r="E179" s="205">
        <f>E180</f>
        <v>1569.4</v>
      </c>
      <c r="F179" s="244"/>
      <c r="G179" s="244"/>
      <c r="H179" s="244"/>
    </row>
    <row r="180" spans="1:8" ht="75.75" customHeight="1" x14ac:dyDescent="0.3">
      <c r="A180" s="130" t="s">
        <v>274</v>
      </c>
      <c r="B180" s="167" t="s">
        <v>275</v>
      </c>
      <c r="C180" s="167" t="s">
        <v>276</v>
      </c>
      <c r="D180" s="204"/>
      <c r="E180" s="205">
        <f>E181</f>
        <v>1569.4</v>
      </c>
      <c r="F180" s="244"/>
      <c r="G180" s="244"/>
      <c r="H180" s="244"/>
    </row>
    <row r="181" spans="1:8" ht="37.5" x14ac:dyDescent="0.3">
      <c r="A181" s="115" t="s">
        <v>152</v>
      </c>
      <c r="B181" s="170" t="s">
        <v>275</v>
      </c>
      <c r="C181" s="170" t="s">
        <v>276</v>
      </c>
      <c r="D181" s="171">
        <v>200</v>
      </c>
      <c r="E181" s="302">
        <f>E182</f>
        <v>1569.4</v>
      </c>
      <c r="F181" s="244"/>
      <c r="G181" s="244"/>
      <c r="H181" s="244"/>
    </row>
    <row r="182" spans="1:8" ht="37.5" x14ac:dyDescent="0.3">
      <c r="A182" s="115" t="s">
        <v>153</v>
      </c>
      <c r="B182" s="170" t="s">
        <v>275</v>
      </c>
      <c r="C182" s="170" t="s">
        <v>276</v>
      </c>
      <c r="D182" s="171">
        <v>240</v>
      </c>
      <c r="E182" s="302">
        <f>1907.4+60-398</f>
        <v>1569.4</v>
      </c>
      <c r="F182" s="244"/>
      <c r="G182" s="244"/>
      <c r="H182" s="244"/>
    </row>
    <row r="183" spans="1:8" ht="18.75" x14ac:dyDescent="0.3">
      <c r="A183" s="306" t="s">
        <v>277</v>
      </c>
      <c r="B183" s="167" t="s">
        <v>279</v>
      </c>
      <c r="C183" s="167"/>
      <c r="D183" s="204"/>
      <c r="E183" s="205">
        <f>E184</f>
        <v>2978.5000000000005</v>
      </c>
      <c r="F183" s="244"/>
      <c r="G183" s="244"/>
      <c r="H183" s="244"/>
    </row>
    <row r="184" spans="1:8" ht="56.25" x14ac:dyDescent="0.3">
      <c r="A184" s="165" t="s">
        <v>278</v>
      </c>
      <c r="B184" s="167" t="s">
        <v>279</v>
      </c>
      <c r="C184" s="159" t="s">
        <v>280</v>
      </c>
      <c r="D184" s="204"/>
      <c r="E184" s="205">
        <f>E185</f>
        <v>2978.5000000000005</v>
      </c>
      <c r="F184" s="244"/>
      <c r="G184" s="244"/>
      <c r="H184" s="244"/>
    </row>
    <row r="185" spans="1:8" ht="37.5" x14ac:dyDescent="0.3">
      <c r="A185" s="115" t="s">
        <v>281</v>
      </c>
      <c r="B185" s="170" t="s">
        <v>279</v>
      </c>
      <c r="C185" s="169" t="s">
        <v>280</v>
      </c>
      <c r="D185" s="301"/>
      <c r="E185" s="302">
        <f>E186+E188+E190</f>
        <v>2978.5000000000005</v>
      </c>
      <c r="F185" s="244"/>
      <c r="G185" s="244"/>
      <c r="H185" s="244"/>
    </row>
    <row r="186" spans="1:8" ht="75" x14ac:dyDescent="0.3">
      <c r="A186" s="115" t="s">
        <v>142</v>
      </c>
      <c r="B186" s="170" t="s">
        <v>279</v>
      </c>
      <c r="C186" s="169" t="s">
        <v>280</v>
      </c>
      <c r="D186" s="171">
        <v>100</v>
      </c>
      <c r="E186" s="302">
        <f>E187</f>
        <v>2487.9</v>
      </c>
      <c r="F186" s="244"/>
      <c r="G186" s="244"/>
      <c r="H186" s="244"/>
    </row>
    <row r="187" spans="1:8" ht="18.75" x14ac:dyDescent="0.3">
      <c r="A187" s="185" t="s">
        <v>192</v>
      </c>
      <c r="B187" s="170" t="s">
        <v>279</v>
      </c>
      <c r="C187" s="169" t="s">
        <v>280</v>
      </c>
      <c r="D187" s="171">
        <v>110</v>
      </c>
      <c r="E187" s="302">
        <f>3061.4-573.5</f>
        <v>2487.9</v>
      </c>
      <c r="F187" s="244"/>
      <c r="G187" s="244"/>
      <c r="H187" s="244"/>
    </row>
    <row r="188" spans="1:8" ht="37.5" x14ac:dyDescent="0.3">
      <c r="A188" s="115" t="s">
        <v>152</v>
      </c>
      <c r="B188" s="170" t="s">
        <v>279</v>
      </c>
      <c r="C188" s="169" t="s">
        <v>280</v>
      </c>
      <c r="D188" s="171">
        <v>200</v>
      </c>
      <c r="E188" s="302">
        <f>E189</f>
        <v>488.8</v>
      </c>
      <c r="F188" s="244"/>
      <c r="G188" s="244"/>
      <c r="H188" s="244"/>
    </row>
    <row r="189" spans="1:8" ht="37.5" x14ac:dyDescent="0.3">
      <c r="A189" s="115" t="s">
        <v>153</v>
      </c>
      <c r="B189" s="170" t="s">
        <v>279</v>
      </c>
      <c r="C189" s="169" t="s">
        <v>280</v>
      </c>
      <c r="D189" s="171">
        <v>240</v>
      </c>
      <c r="E189" s="302">
        <f>409.6+80-0.8</f>
        <v>488.8</v>
      </c>
      <c r="F189" s="244"/>
      <c r="G189" s="244"/>
      <c r="H189" s="244"/>
    </row>
    <row r="190" spans="1:8" ht="18.75" x14ac:dyDescent="0.3">
      <c r="A190" s="185" t="s">
        <v>154</v>
      </c>
      <c r="B190" s="170" t="s">
        <v>279</v>
      </c>
      <c r="C190" s="169" t="s">
        <v>280</v>
      </c>
      <c r="D190" s="171">
        <v>800</v>
      </c>
      <c r="E190" s="302">
        <f>E191</f>
        <v>1.8</v>
      </c>
      <c r="F190" s="244"/>
      <c r="G190" s="244"/>
      <c r="H190" s="244"/>
    </row>
    <row r="191" spans="1:8" ht="18.75" x14ac:dyDescent="0.3">
      <c r="A191" s="185" t="s">
        <v>155</v>
      </c>
      <c r="B191" s="170" t="s">
        <v>279</v>
      </c>
      <c r="C191" s="169" t="s">
        <v>280</v>
      </c>
      <c r="D191" s="171">
        <v>850</v>
      </c>
      <c r="E191" s="302">
        <f>1+0.8</f>
        <v>1.8</v>
      </c>
      <c r="F191" s="244"/>
      <c r="G191" s="244"/>
      <c r="H191" s="244"/>
    </row>
    <row r="192" spans="1:8" ht="18.75" x14ac:dyDescent="0.3">
      <c r="A192" s="307" t="s">
        <v>282</v>
      </c>
      <c r="B192" s="207"/>
      <c r="C192" s="207"/>
      <c r="D192" s="208"/>
      <c r="E192" s="209">
        <f>E12+E36</f>
        <v>89981.4</v>
      </c>
      <c r="F192" s="244">
        <f>96065-E192</f>
        <v>6083.6000000000058</v>
      </c>
      <c r="G192" s="244"/>
      <c r="H192" s="244"/>
    </row>
    <row r="193" spans="1:7" x14ac:dyDescent="0.2">
      <c r="A193" s="308"/>
      <c r="B193" s="309"/>
      <c r="C193" s="309"/>
      <c r="D193" s="310"/>
      <c r="E193" s="311"/>
      <c r="G193" s="244"/>
    </row>
    <row r="194" spans="1:7" ht="18.75" x14ac:dyDescent="0.3">
      <c r="A194" s="312"/>
      <c r="B194" s="313"/>
      <c r="C194" s="314"/>
      <c r="D194" s="315"/>
      <c r="E194" s="209"/>
    </row>
    <row r="195" spans="1:7" x14ac:dyDescent="0.2">
      <c r="A195" s="316"/>
      <c r="B195" s="317"/>
      <c r="C195" s="317"/>
      <c r="D195" s="316"/>
    </row>
    <row r="196" spans="1:7" x14ac:dyDescent="0.2">
      <c r="A196" s="316"/>
      <c r="B196" s="317"/>
      <c r="C196" s="317"/>
      <c r="D196" s="316"/>
      <c r="E196" s="244"/>
    </row>
    <row r="197" spans="1:7" x14ac:dyDescent="0.2">
      <c r="A197" s="316"/>
      <c r="B197" s="317"/>
      <c r="C197" s="317"/>
      <c r="D197" s="316"/>
    </row>
    <row r="198" spans="1:7" x14ac:dyDescent="0.2">
      <c r="A198" s="318"/>
      <c r="B198" s="317"/>
      <c r="C198" s="317"/>
      <c r="D198" s="316"/>
    </row>
    <row r="199" spans="1:7" x14ac:dyDescent="0.2">
      <c r="A199" s="318"/>
      <c r="B199" s="317"/>
      <c r="C199" s="317"/>
      <c r="D199" s="316"/>
    </row>
    <row r="200" spans="1:7" x14ac:dyDescent="0.2">
      <c r="A200" s="316"/>
      <c r="B200" s="317"/>
      <c r="C200" s="317"/>
      <c r="D200" s="316"/>
    </row>
    <row r="201" spans="1:7" x14ac:dyDescent="0.2">
      <c r="A201" s="316"/>
      <c r="B201" s="317"/>
      <c r="C201" s="317"/>
      <c r="D201" s="316"/>
    </row>
    <row r="202" spans="1:7" x14ac:dyDescent="0.2">
      <c r="A202" s="312"/>
      <c r="B202" s="319"/>
      <c r="C202" s="320"/>
      <c r="D202" s="315"/>
    </row>
    <row r="203" spans="1:7" x14ac:dyDescent="0.2">
      <c r="A203" s="316"/>
      <c r="B203" s="321"/>
      <c r="C203" s="317"/>
      <c r="D203" s="316"/>
    </row>
    <row r="204" spans="1:7" x14ac:dyDescent="0.2">
      <c r="A204" s="315"/>
      <c r="B204" s="322"/>
      <c r="C204" s="322"/>
      <c r="D204" s="315"/>
    </row>
    <row r="205" spans="1:7" x14ac:dyDescent="0.2">
      <c r="A205" s="316"/>
      <c r="B205" s="323"/>
      <c r="C205" s="323"/>
      <c r="D205" s="316"/>
    </row>
    <row r="206" spans="1:7" x14ac:dyDescent="0.2">
      <c r="A206" s="316"/>
      <c r="B206" s="323"/>
      <c r="C206" s="323"/>
      <c r="D206" s="316"/>
    </row>
    <row r="207" spans="1:7" x14ac:dyDescent="0.2">
      <c r="A207" s="316"/>
      <c r="B207" s="323"/>
      <c r="C207" s="323"/>
      <c r="D207" s="316"/>
    </row>
    <row r="208" spans="1:7" x14ac:dyDescent="0.2">
      <c r="A208" s="316"/>
      <c r="B208" s="323"/>
      <c r="C208" s="323"/>
      <c r="D208" s="316"/>
    </row>
    <row r="209" spans="1:4" x14ac:dyDescent="0.2">
      <c r="A209" s="316"/>
      <c r="B209" s="323"/>
      <c r="C209" s="323"/>
      <c r="D209" s="316"/>
    </row>
    <row r="210" spans="1:4" x14ac:dyDescent="0.2">
      <c r="A210" s="316"/>
      <c r="B210" s="323"/>
      <c r="C210" s="323"/>
      <c r="D210" s="316"/>
    </row>
    <row r="211" spans="1:4" x14ac:dyDescent="0.2">
      <c r="A211" s="316"/>
      <c r="B211" s="323"/>
      <c r="C211" s="323"/>
      <c r="D211" s="316"/>
    </row>
    <row r="212" spans="1:4" x14ac:dyDescent="0.2">
      <c r="A212" s="316"/>
      <c r="B212" s="323"/>
      <c r="C212" s="323"/>
      <c r="D212" s="316"/>
    </row>
    <row r="213" spans="1:4" x14ac:dyDescent="0.2">
      <c r="A213" s="316"/>
      <c r="B213" s="323"/>
      <c r="C213" s="323"/>
      <c r="D213" s="316"/>
    </row>
    <row r="214" spans="1:4" x14ac:dyDescent="0.2">
      <c r="A214" s="316"/>
      <c r="B214" s="323"/>
      <c r="C214" s="323"/>
      <c r="D214" s="316"/>
    </row>
    <row r="215" spans="1:4" x14ac:dyDescent="0.2">
      <c r="A215" s="316"/>
      <c r="B215" s="323"/>
      <c r="C215" s="323"/>
      <c r="D215" s="316"/>
    </row>
    <row r="216" spans="1:4" x14ac:dyDescent="0.2">
      <c r="A216" s="316"/>
      <c r="B216" s="323"/>
      <c r="C216" s="323"/>
      <c r="D216" s="316"/>
    </row>
    <row r="217" spans="1:4" x14ac:dyDescent="0.2">
      <c r="A217" s="312"/>
      <c r="B217" s="319"/>
      <c r="C217" s="320"/>
      <c r="D217" s="315"/>
    </row>
    <row r="218" spans="1:4" x14ac:dyDescent="0.2">
      <c r="A218" s="316"/>
      <c r="B218" s="321"/>
      <c r="C218" s="317"/>
      <c r="D218" s="316"/>
    </row>
    <row r="219" spans="1:4" x14ac:dyDescent="0.2">
      <c r="A219" s="316"/>
      <c r="B219" s="321"/>
      <c r="C219" s="317"/>
      <c r="D219" s="316"/>
    </row>
    <row r="220" spans="1:4" x14ac:dyDescent="0.2">
      <c r="A220" s="316"/>
      <c r="B220" s="321"/>
      <c r="C220" s="317"/>
      <c r="D220" s="316"/>
    </row>
    <row r="221" spans="1:4" x14ac:dyDescent="0.2">
      <c r="A221" s="316"/>
      <c r="B221" s="321"/>
      <c r="C221" s="317"/>
      <c r="D221" s="316"/>
    </row>
    <row r="222" spans="1:4" x14ac:dyDescent="0.2">
      <c r="A222" s="312"/>
      <c r="B222" s="319"/>
      <c r="C222" s="315"/>
      <c r="D222" s="315"/>
    </row>
    <row r="223" spans="1:4" x14ac:dyDescent="0.2">
      <c r="A223" s="315"/>
      <c r="B223" s="319"/>
      <c r="C223" s="315"/>
      <c r="D223" s="315"/>
    </row>
    <row r="224" spans="1:4" x14ac:dyDescent="0.2">
      <c r="A224" s="316"/>
      <c r="B224" s="321"/>
      <c r="C224" s="316"/>
      <c r="D224" s="316"/>
    </row>
    <row r="225" spans="1:4" x14ac:dyDescent="0.2">
      <c r="A225" s="324"/>
      <c r="B225" s="321"/>
      <c r="C225" s="317"/>
      <c r="D225" s="316"/>
    </row>
    <row r="226" spans="1:4" x14ac:dyDescent="0.2">
      <c r="A226" s="316"/>
      <c r="B226" s="321"/>
      <c r="C226" s="317"/>
      <c r="D226" s="316"/>
    </row>
    <row r="227" spans="1:4" x14ac:dyDescent="0.2">
      <c r="A227" s="316"/>
      <c r="B227" s="321"/>
      <c r="C227" s="317"/>
      <c r="D227" s="316"/>
    </row>
    <row r="228" spans="1:4" x14ac:dyDescent="0.2">
      <c r="A228" s="316"/>
      <c r="B228" s="321"/>
      <c r="C228" s="317"/>
      <c r="D228" s="316"/>
    </row>
    <row r="229" spans="1:4" x14ac:dyDescent="0.2">
      <c r="A229" s="315"/>
      <c r="B229" s="319"/>
      <c r="C229" s="320"/>
      <c r="D229" s="315"/>
    </row>
    <row r="230" spans="1:4" x14ac:dyDescent="0.2">
      <c r="A230" s="316"/>
      <c r="B230" s="321"/>
      <c r="C230" s="323"/>
      <c r="D230" s="316"/>
    </row>
    <row r="231" spans="1:4" x14ac:dyDescent="0.2">
      <c r="A231" s="316"/>
      <c r="B231" s="321"/>
      <c r="C231" s="323"/>
      <c r="D231" s="316"/>
    </row>
    <row r="232" spans="1:4" x14ac:dyDescent="0.2">
      <c r="A232" s="316"/>
      <c r="B232" s="321"/>
      <c r="C232" s="323"/>
      <c r="D232" s="316"/>
    </row>
    <row r="233" spans="1:4" x14ac:dyDescent="0.2">
      <c r="A233" s="316"/>
      <c r="B233" s="321"/>
      <c r="C233" s="323"/>
      <c r="D233" s="316"/>
    </row>
    <row r="234" spans="1:4" x14ac:dyDescent="0.2">
      <c r="A234" s="316"/>
      <c r="B234" s="321"/>
      <c r="C234" s="323"/>
      <c r="D234" s="316"/>
    </row>
    <row r="235" spans="1:4" x14ac:dyDescent="0.2">
      <c r="A235" s="316"/>
      <c r="B235" s="321"/>
      <c r="C235" s="323"/>
      <c r="D235" s="316"/>
    </row>
    <row r="236" spans="1:4" x14ac:dyDescent="0.2">
      <c r="A236" s="316"/>
      <c r="B236" s="321"/>
      <c r="C236" s="323"/>
      <c r="D236" s="316"/>
    </row>
    <row r="237" spans="1:4" x14ac:dyDescent="0.2">
      <c r="A237" s="316"/>
      <c r="B237" s="321"/>
      <c r="C237" s="323"/>
      <c r="D237" s="316"/>
    </row>
    <row r="238" spans="1:4" x14ac:dyDescent="0.2">
      <c r="A238" s="315"/>
      <c r="B238" s="321"/>
      <c r="C238" s="323"/>
      <c r="D238" s="325"/>
    </row>
    <row r="239" spans="1:4" x14ac:dyDescent="0.2">
      <c r="A239" s="326"/>
      <c r="B239" s="326"/>
      <c r="C239" s="326"/>
      <c r="D239" s="326"/>
    </row>
    <row r="240" spans="1:4" x14ac:dyDescent="0.2">
      <c r="A240" s="326"/>
      <c r="B240" s="326"/>
      <c r="C240" s="326"/>
      <c r="D240" s="326"/>
    </row>
    <row r="241" spans="1:4" x14ac:dyDescent="0.2">
      <c r="A241" s="326"/>
      <c r="B241" s="326"/>
      <c r="C241" s="326"/>
      <c r="D241" s="326"/>
    </row>
    <row r="242" spans="1:4" x14ac:dyDescent="0.2">
      <c r="A242" s="326"/>
      <c r="B242" s="326"/>
      <c r="C242" s="326"/>
      <c r="D242" s="326"/>
    </row>
    <row r="243" spans="1:4" x14ac:dyDescent="0.2">
      <c r="A243" s="326"/>
      <c r="B243" s="326"/>
      <c r="C243" s="326"/>
      <c r="D243" s="326"/>
    </row>
    <row r="244" spans="1:4" x14ac:dyDescent="0.2">
      <c r="A244" s="326"/>
      <c r="B244" s="326"/>
      <c r="C244" s="326"/>
      <c r="D244" s="326"/>
    </row>
    <row r="245" spans="1:4" x14ac:dyDescent="0.2">
      <c r="A245" s="326"/>
      <c r="B245" s="326"/>
      <c r="C245" s="326"/>
      <c r="D245" s="326"/>
    </row>
    <row r="246" spans="1:4" x14ac:dyDescent="0.2">
      <c r="A246" s="326"/>
      <c r="B246" s="326"/>
      <c r="C246" s="326"/>
      <c r="D246" s="326"/>
    </row>
    <row r="247" spans="1:4" x14ac:dyDescent="0.2">
      <c r="A247" s="326"/>
      <c r="B247" s="326"/>
      <c r="C247" s="326"/>
      <c r="D247" s="326"/>
    </row>
    <row r="248" spans="1:4" x14ac:dyDescent="0.2">
      <c r="A248" s="326"/>
      <c r="B248" s="326"/>
      <c r="C248" s="326"/>
      <c r="D248" s="326"/>
    </row>
    <row r="249" spans="1:4" x14ac:dyDescent="0.2">
      <c r="A249" s="326"/>
      <c r="B249" s="326"/>
      <c r="C249" s="326"/>
      <c r="D249" s="326"/>
    </row>
    <row r="250" spans="1:4" x14ac:dyDescent="0.2">
      <c r="A250" s="326"/>
      <c r="B250" s="326"/>
      <c r="C250" s="326"/>
      <c r="D250" s="326"/>
    </row>
    <row r="251" spans="1:4" x14ac:dyDescent="0.2">
      <c r="A251" s="326"/>
      <c r="B251" s="326"/>
      <c r="C251" s="326"/>
      <c r="D251" s="326"/>
    </row>
    <row r="252" spans="1:4" x14ac:dyDescent="0.2">
      <c r="A252" s="326"/>
      <c r="B252" s="326"/>
      <c r="C252" s="326"/>
      <c r="D252" s="326"/>
    </row>
    <row r="253" spans="1:4" x14ac:dyDescent="0.2">
      <c r="A253" s="326"/>
      <c r="B253" s="326"/>
      <c r="C253" s="326"/>
      <c r="D253" s="326"/>
    </row>
    <row r="254" spans="1:4" x14ac:dyDescent="0.2">
      <c r="A254" s="326"/>
      <c r="B254" s="326"/>
      <c r="C254" s="326"/>
      <c r="D254" s="326"/>
    </row>
    <row r="255" spans="1:4" x14ac:dyDescent="0.2">
      <c r="A255" s="326"/>
      <c r="B255" s="326"/>
      <c r="C255" s="326"/>
      <c r="D255" s="326"/>
    </row>
    <row r="256" spans="1:4" x14ac:dyDescent="0.2">
      <c r="A256" s="326"/>
      <c r="B256" s="326"/>
      <c r="C256" s="326"/>
      <c r="D256" s="326"/>
    </row>
    <row r="257" spans="1:4" x14ac:dyDescent="0.2">
      <c r="A257" s="326"/>
      <c r="B257" s="326"/>
      <c r="C257" s="326"/>
      <c r="D257" s="326"/>
    </row>
    <row r="258" spans="1:4" x14ac:dyDescent="0.2">
      <c r="A258" s="326"/>
      <c r="B258" s="326"/>
      <c r="C258" s="326"/>
      <c r="D258" s="326"/>
    </row>
    <row r="259" spans="1:4" x14ac:dyDescent="0.2">
      <c r="A259" s="326"/>
      <c r="B259" s="326"/>
      <c r="C259" s="326"/>
      <c r="D259" s="326"/>
    </row>
    <row r="260" spans="1:4" x14ac:dyDescent="0.2">
      <c r="A260" s="326"/>
      <c r="B260" s="326"/>
      <c r="C260" s="326"/>
      <c r="D260" s="326"/>
    </row>
    <row r="261" spans="1:4" x14ac:dyDescent="0.2">
      <c r="A261" s="326"/>
      <c r="B261" s="326"/>
      <c r="C261" s="326"/>
      <c r="D261" s="326"/>
    </row>
    <row r="262" spans="1:4" x14ac:dyDescent="0.2">
      <c r="A262" s="326"/>
      <c r="B262" s="326"/>
      <c r="C262" s="326"/>
      <c r="D262" s="326"/>
    </row>
    <row r="263" spans="1:4" x14ac:dyDescent="0.2">
      <c r="A263" s="326"/>
      <c r="B263" s="326"/>
      <c r="C263" s="326"/>
      <c r="D263" s="326"/>
    </row>
    <row r="264" spans="1:4" x14ac:dyDescent="0.2">
      <c r="A264" s="326"/>
      <c r="B264" s="326"/>
      <c r="C264" s="326"/>
      <c r="D264" s="326"/>
    </row>
    <row r="265" spans="1:4" x14ac:dyDescent="0.2">
      <c r="A265" s="326"/>
      <c r="B265" s="326"/>
      <c r="C265" s="326"/>
      <c r="D265" s="326"/>
    </row>
    <row r="266" spans="1:4" x14ac:dyDescent="0.2">
      <c r="A266" s="326"/>
      <c r="B266" s="326"/>
      <c r="C266" s="326"/>
      <c r="D266" s="326"/>
    </row>
    <row r="267" spans="1:4" x14ac:dyDescent="0.2">
      <c r="A267" s="326"/>
      <c r="B267" s="326"/>
      <c r="C267" s="326"/>
      <c r="D267" s="326"/>
    </row>
    <row r="268" spans="1:4" x14ac:dyDescent="0.2">
      <c r="A268" s="326"/>
      <c r="B268" s="326"/>
      <c r="C268" s="326"/>
      <c r="D268" s="326"/>
    </row>
    <row r="269" spans="1:4" x14ac:dyDescent="0.2">
      <c r="A269" s="326"/>
      <c r="B269" s="326"/>
      <c r="C269" s="326"/>
      <c r="D269" s="326"/>
    </row>
    <row r="270" spans="1:4" x14ac:dyDescent="0.2">
      <c r="A270" s="326"/>
      <c r="B270" s="326"/>
      <c r="C270" s="326"/>
      <c r="D270" s="326"/>
    </row>
    <row r="271" spans="1:4" x14ac:dyDescent="0.2">
      <c r="A271" s="326"/>
      <c r="B271" s="326"/>
      <c r="C271" s="326"/>
      <c r="D271" s="326"/>
    </row>
    <row r="272" spans="1:4" x14ac:dyDescent="0.2">
      <c r="A272" s="326"/>
      <c r="B272" s="326"/>
      <c r="C272" s="326"/>
      <c r="D272" s="326"/>
    </row>
    <row r="273" spans="1:4" x14ac:dyDescent="0.2">
      <c r="A273" s="326"/>
      <c r="B273" s="326"/>
      <c r="C273" s="326"/>
      <c r="D273" s="326"/>
    </row>
    <row r="274" spans="1:4" x14ac:dyDescent="0.2">
      <c r="A274" s="326"/>
      <c r="B274" s="326"/>
      <c r="C274" s="326"/>
      <c r="D274" s="326"/>
    </row>
    <row r="275" spans="1:4" x14ac:dyDescent="0.2">
      <c r="A275" s="326"/>
      <c r="B275" s="326"/>
      <c r="C275" s="326"/>
      <c r="D275" s="326"/>
    </row>
    <row r="276" spans="1:4" x14ac:dyDescent="0.2">
      <c r="A276" s="326"/>
      <c r="B276" s="326"/>
      <c r="C276" s="326"/>
      <c r="D276" s="326"/>
    </row>
    <row r="277" spans="1:4" x14ac:dyDescent="0.2">
      <c r="A277" s="326"/>
      <c r="B277" s="326"/>
      <c r="C277" s="326"/>
      <c r="D277" s="326"/>
    </row>
    <row r="278" spans="1:4" x14ac:dyDescent="0.2">
      <c r="A278" s="326"/>
      <c r="B278" s="326"/>
      <c r="C278" s="326"/>
      <c r="D278" s="326"/>
    </row>
    <row r="279" spans="1:4" x14ac:dyDescent="0.2">
      <c r="A279" s="326"/>
      <c r="B279" s="326"/>
      <c r="C279" s="326"/>
      <c r="D279" s="326"/>
    </row>
    <row r="280" spans="1:4" x14ac:dyDescent="0.2">
      <c r="A280" s="326"/>
      <c r="B280" s="326"/>
      <c r="C280" s="326"/>
      <c r="D280" s="326"/>
    </row>
    <row r="281" spans="1:4" x14ac:dyDescent="0.2">
      <c r="A281" s="326"/>
      <c r="B281" s="326"/>
      <c r="C281" s="326"/>
      <c r="D281" s="326"/>
    </row>
    <row r="282" spans="1:4" x14ac:dyDescent="0.2">
      <c r="A282" s="326"/>
      <c r="B282" s="326"/>
      <c r="C282" s="326"/>
      <c r="D282" s="326"/>
    </row>
    <row r="283" spans="1:4" x14ac:dyDescent="0.2">
      <c r="A283" s="326"/>
      <c r="B283" s="326"/>
      <c r="C283" s="326"/>
      <c r="D283" s="326"/>
    </row>
    <row r="284" spans="1:4" x14ac:dyDescent="0.2">
      <c r="A284" s="326"/>
      <c r="B284" s="326"/>
      <c r="C284" s="326"/>
      <c r="D284" s="326"/>
    </row>
    <row r="285" spans="1:4" x14ac:dyDescent="0.2">
      <c r="A285" s="326"/>
      <c r="B285" s="326"/>
      <c r="C285" s="326"/>
      <c r="D285" s="326"/>
    </row>
    <row r="286" spans="1:4" x14ac:dyDescent="0.2">
      <c r="A286" s="326"/>
      <c r="B286" s="326"/>
      <c r="C286" s="326"/>
      <c r="D286" s="326"/>
    </row>
    <row r="287" spans="1:4" x14ac:dyDescent="0.2">
      <c r="A287" s="326"/>
      <c r="B287" s="326"/>
      <c r="C287" s="326"/>
      <c r="D287" s="326"/>
    </row>
    <row r="288" spans="1:4" x14ac:dyDescent="0.2">
      <c r="A288" s="326"/>
      <c r="B288" s="326"/>
      <c r="C288" s="326"/>
      <c r="D288" s="326"/>
    </row>
    <row r="289" spans="1:4" x14ac:dyDescent="0.2">
      <c r="A289" s="326"/>
      <c r="B289" s="326"/>
      <c r="C289" s="326"/>
      <c r="D289" s="326"/>
    </row>
    <row r="290" spans="1:4" x14ac:dyDescent="0.2">
      <c r="A290" s="326"/>
      <c r="B290" s="326"/>
      <c r="C290" s="326"/>
      <c r="D290" s="326"/>
    </row>
  </sheetData>
  <mergeCells count="12">
    <mergeCell ref="E10:E11"/>
    <mergeCell ref="A1:E1"/>
    <mergeCell ref="A2:E2"/>
    <mergeCell ref="A3:E3"/>
    <mergeCell ref="A4:E4"/>
    <mergeCell ref="A5:E5"/>
    <mergeCell ref="A8:E8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0" fitToHeight="0" orientation="portrait" r:id="rId1"/>
  <headerFooter alignWithMargins="0"/>
  <rowBreaks count="7" manualBreakCount="7">
    <brk id="28" max="4" man="1"/>
    <brk id="50" max="4" man="1"/>
    <brk id="75" max="4" man="1"/>
    <brk id="98" max="4" man="1"/>
    <brk id="120" max="4" man="1"/>
    <brk id="144" max="4" man="1"/>
    <brk id="16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view="pageBreakPreview" zoomScale="90" zoomScaleNormal="100" zoomScaleSheetLayoutView="90" zoomScalePageLayoutView="140" workbookViewId="0">
      <selection activeCell="A7" sqref="A7:D7"/>
    </sheetView>
  </sheetViews>
  <sheetFormatPr defaultRowHeight="12.75" x14ac:dyDescent="0.2"/>
  <cols>
    <col min="1" max="1" width="80.42578125" style="98" customWidth="1"/>
    <col min="2" max="2" width="14.42578125" style="98" customWidth="1"/>
    <col min="3" max="3" width="16.28515625" style="98" customWidth="1"/>
    <col min="4" max="4" width="15.42578125" style="98" customWidth="1"/>
    <col min="5" max="5" width="13" style="98" hidden="1" customWidth="1"/>
    <col min="6" max="6" width="0" style="98" hidden="1" customWidth="1"/>
    <col min="7" max="16384" width="9.140625" style="98"/>
  </cols>
  <sheetData>
    <row r="1" spans="1:10" ht="18.75" customHeight="1" x14ac:dyDescent="0.2">
      <c r="A1" s="388" t="s">
        <v>348</v>
      </c>
      <c r="B1" s="389"/>
      <c r="C1" s="389"/>
      <c r="D1" s="389"/>
      <c r="E1" s="389"/>
    </row>
    <row r="2" spans="1:10" ht="18.75" customHeight="1" x14ac:dyDescent="0.2">
      <c r="A2" s="389"/>
      <c r="B2" s="389"/>
      <c r="C2" s="389"/>
      <c r="D2" s="389"/>
      <c r="E2" s="389"/>
    </row>
    <row r="3" spans="1:10" ht="18.75" customHeight="1" x14ac:dyDescent="0.2">
      <c r="A3" s="389"/>
      <c r="B3" s="389"/>
      <c r="C3" s="389"/>
      <c r="D3" s="389"/>
      <c r="E3" s="389"/>
    </row>
    <row r="4" spans="1:10" ht="18.75" customHeight="1" x14ac:dyDescent="0.2">
      <c r="A4" s="389"/>
      <c r="B4" s="389"/>
      <c r="C4" s="389"/>
      <c r="D4" s="389"/>
      <c r="E4" s="389"/>
    </row>
    <row r="5" spans="1:10" ht="41.25" customHeight="1" x14ac:dyDescent="0.2">
      <c r="A5" s="389"/>
      <c r="B5" s="389"/>
      <c r="C5" s="389"/>
      <c r="D5" s="389"/>
      <c r="E5" s="389"/>
    </row>
    <row r="6" spans="1:10" ht="18.75" x14ac:dyDescent="0.3">
      <c r="A6" s="328" t="s">
        <v>308</v>
      </c>
      <c r="B6" s="327"/>
      <c r="C6" s="327"/>
      <c r="D6" s="327"/>
    </row>
    <row r="7" spans="1:10" ht="33" customHeight="1" x14ac:dyDescent="0.3">
      <c r="A7" s="401" t="s">
        <v>309</v>
      </c>
      <c r="B7" s="401"/>
      <c r="C7" s="401"/>
      <c r="D7" s="401"/>
    </row>
    <row r="8" spans="1:10" ht="18.75" x14ac:dyDescent="0.3">
      <c r="A8" s="327"/>
      <c r="B8" s="327"/>
      <c r="C8" s="327"/>
      <c r="D8" s="327"/>
    </row>
    <row r="9" spans="1:10" ht="18.75" x14ac:dyDescent="0.3">
      <c r="A9" s="402"/>
      <c r="B9" s="402"/>
      <c r="C9" s="402"/>
      <c r="D9" s="327"/>
    </row>
    <row r="10" spans="1:10" x14ac:dyDescent="0.2">
      <c r="A10" s="403" t="s">
        <v>130</v>
      </c>
      <c r="B10" s="405" t="s">
        <v>310</v>
      </c>
      <c r="C10" s="405" t="s">
        <v>311</v>
      </c>
      <c r="D10" s="407" t="s">
        <v>134</v>
      </c>
    </row>
    <row r="11" spans="1:10" ht="34.5" customHeight="1" x14ac:dyDescent="0.2">
      <c r="A11" s="404"/>
      <c r="B11" s="406"/>
      <c r="C11" s="406"/>
      <c r="D11" s="408"/>
    </row>
    <row r="12" spans="1:10" ht="18.75" x14ac:dyDescent="0.3">
      <c r="A12" s="129" t="s">
        <v>135</v>
      </c>
      <c r="B12" s="329" t="s">
        <v>287</v>
      </c>
      <c r="C12" s="330"/>
      <c r="D12" s="156">
        <f>D13+D14+D15+D16+D17</f>
        <v>19240.800000000003</v>
      </c>
      <c r="E12" s="105" t="e">
        <f>#REF!+#REF!</f>
        <v>#REF!</v>
      </c>
      <c r="F12" s="105" t="e">
        <f>D12-E12</f>
        <v>#REF!</v>
      </c>
      <c r="H12" s="105"/>
      <c r="J12" s="105"/>
    </row>
    <row r="13" spans="1:10" ht="37.5" x14ac:dyDescent="0.3">
      <c r="A13" s="200" t="s">
        <v>137</v>
      </c>
      <c r="B13" s="331" t="s">
        <v>287</v>
      </c>
      <c r="C13" s="121" t="s">
        <v>140</v>
      </c>
      <c r="D13" s="113">
        <v>1223.3</v>
      </c>
      <c r="H13" s="105"/>
    </row>
    <row r="14" spans="1:10" ht="56.25" customHeight="1" x14ac:dyDescent="0.3">
      <c r="A14" s="114" t="s">
        <v>146</v>
      </c>
      <c r="B14" s="121" t="s">
        <v>287</v>
      </c>
      <c r="C14" s="121" t="s">
        <v>147</v>
      </c>
      <c r="D14" s="113">
        <f>3706.4-20.6</f>
        <v>3685.8</v>
      </c>
      <c r="H14" s="105"/>
    </row>
    <row r="15" spans="1:10" ht="56.25" x14ac:dyDescent="0.3">
      <c r="A15" s="115" t="s">
        <v>156</v>
      </c>
      <c r="B15" s="121" t="s">
        <v>287</v>
      </c>
      <c r="C15" s="332" t="s">
        <v>159</v>
      </c>
      <c r="D15" s="333">
        <f>13947.1-51.9</f>
        <v>13895.2</v>
      </c>
      <c r="E15" s="105"/>
      <c r="H15" s="105"/>
    </row>
    <row r="16" spans="1:10" ht="18.75" x14ac:dyDescent="0.3">
      <c r="A16" s="129" t="s">
        <v>167</v>
      </c>
      <c r="B16" s="111" t="s">
        <v>287</v>
      </c>
      <c r="C16" s="111" t="s">
        <v>170</v>
      </c>
      <c r="D16" s="113">
        <v>30</v>
      </c>
      <c r="H16" s="105"/>
    </row>
    <row r="17" spans="1:8" ht="18.75" x14ac:dyDescent="0.3">
      <c r="A17" s="129" t="s">
        <v>173</v>
      </c>
      <c r="B17" s="111" t="s">
        <v>287</v>
      </c>
      <c r="C17" s="111" t="s">
        <v>176</v>
      </c>
      <c r="D17" s="113">
        <f>84+322.5</f>
        <v>406.5</v>
      </c>
      <c r="H17" s="105"/>
    </row>
    <row r="18" spans="1:8" ht="37.5" x14ac:dyDescent="0.3">
      <c r="A18" s="124" t="s">
        <v>179</v>
      </c>
      <c r="B18" s="189" t="s">
        <v>292</v>
      </c>
      <c r="C18" s="111"/>
      <c r="D18" s="113">
        <f>D19</f>
        <v>160</v>
      </c>
      <c r="H18" s="105"/>
    </row>
    <row r="19" spans="1:8" ht="37.5" x14ac:dyDescent="0.3">
      <c r="A19" s="115" t="s">
        <v>181</v>
      </c>
      <c r="B19" s="189" t="s">
        <v>292</v>
      </c>
      <c r="C19" s="111" t="s">
        <v>184</v>
      </c>
      <c r="D19" s="113">
        <v>160</v>
      </c>
      <c r="H19" s="105"/>
    </row>
    <row r="20" spans="1:8" ht="18.75" x14ac:dyDescent="0.3">
      <c r="A20" s="185" t="s">
        <v>186</v>
      </c>
      <c r="B20" s="169" t="s">
        <v>294</v>
      </c>
      <c r="C20" s="169"/>
      <c r="D20" s="282">
        <f>D21</f>
        <v>871.3</v>
      </c>
      <c r="H20" s="105"/>
    </row>
    <row r="21" spans="1:8" ht="18.75" x14ac:dyDescent="0.3">
      <c r="A21" s="185" t="s">
        <v>187</v>
      </c>
      <c r="B21" s="169" t="s">
        <v>294</v>
      </c>
      <c r="C21" s="169" t="s">
        <v>189</v>
      </c>
      <c r="D21" s="282">
        <f>925.3-54</f>
        <v>871.3</v>
      </c>
      <c r="H21" s="105"/>
    </row>
    <row r="22" spans="1:8" ht="18.75" x14ac:dyDescent="0.3">
      <c r="A22" s="129" t="s">
        <v>193</v>
      </c>
      <c r="B22" s="111" t="s">
        <v>295</v>
      </c>
      <c r="C22" s="111"/>
      <c r="D22" s="161">
        <f>D24+D23</f>
        <v>34299.899999999994</v>
      </c>
      <c r="E22" s="105"/>
      <c r="H22" s="105"/>
    </row>
    <row r="23" spans="1:8" ht="18.75" x14ac:dyDescent="0.3">
      <c r="A23" s="334" t="s">
        <v>195</v>
      </c>
      <c r="B23" s="128" t="s">
        <v>295</v>
      </c>
      <c r="C23" s="128" t="s">
        <v>196</v>
      </c>
      <c r="D23" s="179">
        <f>26435-1805+1013.1</f>
        <v>25643.1</v>
      </c>
      <c r="E23" s="105" t="e">
        <f>#REF!</f>
        <v>#REF!</v>
      </c>
      <c r="F23" s="105" t="e">
        <f>D23-E23</f>
        <v>#REF!</v>
      </c>
      <c r="H23" s="105"/>
    </row>
    <row r="24" spans="1:8" ht="18.75" customHeight="1" x14ac:dyDescent="0.3">
      <c r="A24" s="124" t="s">
        <v>213</v>
      </c>
      <c r="B24" s="335" t="s">
        <v>295</v>
      </c>
      <c r="C24" s="111" t="s">
        <v>214</v>
      </c>
      <c r="D24" s="161">
        <f>7572.8+1304.1-220.1</f>
        <v>8656.7999999999993</v>
      </c>
      <c r="H24" s="105"/>
    </row>
    <row r="25" spans="1:8" ht="18.75" x14ac:dyDescent="0.3">
      <c r="A25" s="129" t="s">
        <v>217</v>
      </c>
      <c r="B25" s="111" t="s">
        <v>298</v>
      </c>
      <c r="C25" s="111"/>
      <c r="D25" s="161">
        <f>D27+D26+D28</f>
        <v>3322.6</v>
      </c>
      <c r="H25" s="105"/>
    </row>
    <row r="26" spans="1:8" ht="37.5" x14ac:dyDescent="0.3">
      <c r="A26" s="115" t="s">
        <v>219</v>
      </c>
      <c r="B26" s="111" t="s">
        <v>225</v>
      </c>
      <c r="C26" s="111" t="s">
        <v>221</v>
      </c>
      <c r="D26" s="161">
        <f>226.6-200</f>
        <v>26.599999999999994</v>
      </c>
      <c r="H26" s="105"/>
    </row>
    <row r="27" spans="1:8" ht="18.75" x14ac:dyDescent="0.3">
      <c r="A27" s="129" t="s">
        <v>299</v>
      </c>
      <c r="B27" s="111" t="s">
        <v>298</v>
      </c>
      <c r="C27" s="111" t="s">
        <v>225</v>
      </c>
      <c r="D27" s="161">
        <v>2636</v>
      </c>
      <c r="H27" s="105"/>
    </row>
    <row r="28" spans="1:8" ht="18.75" x14ac:dyDescent="0.3">
      <c r="A28" s="129" t="s">
        <v>228</v>
      </c>
      <c r="B28" s="111" t="s">
        <v>298</v>
      </c>
      <c r="C28" s="111" t="s">
        <v>230</v>
      </c>
      <c r="D28" s="161">
        <v>660</v>
      </c>
      <c r="H28" s="105"/>
    </row>
    <row r="29" spans="1:8" ht="18.75" x14ac:dyDescent="0.3">
      <c r="A29" s="129" t="s">
        <v>243</v>
      </c>
      <c r="B29" s="111" t="s">
        <v>301</v>
      </c>
      <c r="C29" s="111"/>
      <c r="D29" s="161">
        <f>D30</f>
        <v>2720</v>
      </c>
      <c r="H29" s="105"/>
    </row>
    <row r="30" spans="1:8" ht="18.75" x14ac:dyDescent="0.3">
      <c r="A30" s="336" t="s">
        <v>245</v>
      </c>
      <c r="B30" s="111" t="s">
        <v>301</v>
      </c>
      <c r="C30" s="111" t="s">
        <v>246</v>
      </c>
      <c r="D30" s="161">
        <f>2600+120</f>
        <v>2720</v>
      </c>
      <c r="H30" s="105"/>
    </row>
    <row r="31" spans="1:8" ht="18.75" x14ac:dyDescent="0.3">
      <c r="A31" s="129" t="s">
        <v>249</v>
      </c>
      <c r="B31" s="111" t="s">
        <v>302</v>
      </c>
      <c r="C31" s="111"/>
      <c r="D31" s="161">
        <f>D32+D33</f>
        <v>13467.5</v>
      </c>
      <c r="H31" s="105"/>
    </row>
    <row r="32" spans="1:8" ht="18.75" x14ac:dyDescent="0.3">
      <c r="A32" s="129" t="s">
        <v>251</v>
      </c>
      <c r="B32" s="111" t="s">
        <v>302</v>
      </c>
      <c r="C32" s="111" t="s">
        <v>253</v>
      </c>
      <c r="D32" s="161">
        <f>2205.4+0.7</f>
        <v>2206.1</v>
      </c>
      <c r="F32" s="105"/>
      <c r="H32" s="105"/>
    </row>
    <row r="33" spans="1:8" ht="18.75" x14ac:dyDescent="0.3">
      <c r="A33" s="334" t="s">
        <v>257</v>
      </c>
      <c r="B33" s="128" t="s">
        <v>302</v>
      </c>
      <c r="C33" s="128" t="s">
        <v>259</v>
      </c>
      <c r="D33" s="161">
        <f>12228.9-967.5</f>
        <v>11261.4</v>
      </c>
      <c r="H33" s="105"/>
    </row>
    <row r="34" spans="1:8" ht="18.75" x14ac:dyDescent="0.3">
      <c r="A34" s="334" t="s">
        <v>264</v>
      </c>
      <c r="B34" s="128" t="s">
        <v>304</v>
      </c>
      <c r="C34" s="337"/>
      <c r="D34" s="161">
        <f>D35</f>
        <v>11351.400000000001</v>
      </c>
      <c r="F34" s="105"/>
      <c r="H34" s="105"/>
    </row>
    <row r="35" spans="1:8" ht="18.75" x14ac:dyDescent="0.3">
      <c r="A35" s="129" t="s">
        <v>265</v>
      </c>
      <c r="B35" s="111" t="s">
        <v>304</v>
      </c>
      <c r="C35" s="338" t="s">
        <v>266</v>
      </c>
      <c r="D35" s="161">
        <f>10928.7+683.7-261</f>
        <v>11351.400000000001</v>
      </c>
      <c r="H35" s="105"/>
    </row>
    <row r="36" spans="1:8" ht="18.75" x14ac:dyDescent="0.3">
      <c r="A36" s="334" t="s">
        <v>271</v>
      </c>
      <c r="B36" s="128" t="s">
        <v>306</v>
      </c>
      <c r="C36" s="338"/>
      <c r="D36" s="161">
        <f>D37+D38</f>
        <v>4547.8999999999996</v>
      </c>
      <c r="H36" s="105"/>
    </row>
    <row r="37" spans="1:8" ht="18.75" x14ac:dyDescent="0.3">
      <c r="A37" s="129" t="s">
        <v>273</v>
      </c>
      <c r="B37" s="128" t="s">
        <v>306</v>
      </c>
      <c r="C37" s="338" t="s">
        <v>275</v>
      </c>
      <c r="D37" s="161">
        <f>1907.4+60-398</f>
        <v>1569.4</v>
      </c>
      <c r="H37" s="105"/>
    </row>
    <row r="38" spans="1:8" ht="18.75" x14ac:dyDescent="0.3">
      <c r="A38" s="336" t="s">
        <v>277</v>
      </c>
      <c r="B38" s="128" t="s">
        <v>306</v>
      </c>
      <c r="C38" s="337" t="s">
        <v>279</v>
      </c>
      <c r="D38" s="161">
        <f>3472-493.5</f>
        <v>2978.5</v>
      </c>
      <c r="H38" s="105"/>
    </row>
    <row r="39" spans="1:8" ht="18.75" x14ac:dyDescent="0.3">
      <c r="A39" s="307" t="s">
        <v>282</v>
      </c>
      <c r="B39" s="207"/>
      <c r="C39" s="339"/>
      <c r="D39" s="209">
        <f>D12++D18+D20+D22+D25+D29+D31+D34+D36</f>
        <v>89981.4</v>
      </c>
      <c r="E39" s="105" t="e">
        <f>D39-#REF!</f>
        <v>#REF!</v>
      </c>
      <c r="F39" s="105"/>
      <c r="H39" s="105"/>
    </row>
    <row r="40" spans="1:8" ht="18.75" x14ac:dyDescent="0.3">
      <c r="A40" s="210"/>
      <c r="B40" s="211"/>
      <c r="C40" s="212"/>
      <c r="D40" s="340"/>
      <c r="E40" s="105"/>
    </row>
    <row r="41" spans="1:8" ht="18.75" x14ac:dyDescent="0.3">
      <c r="A41" s="341"/>
      <c r="B41" s="342"/>
      <c r="C41" s="343"/>
      <c r="D41" s="341"/>
    </row>
    <row r="42" spans="1:8" ht="18.75" x14ac:dyDescent="0.3">
      <c r="A42" s="327"/>
      <c r="B42" s="327"/>
      <c r="C42" s="327"/>
      <c r="D42" s="327"/>
    </row>
    <row r="43" spans="1:8" ht="18.75" x14ac:dyDescent="0.3">
      <c r="A43" s="327"/>
      <c r="B43" s="327"/>
      <c r="C43" s="327"/>
      <c r="D43" s="327"/>
    </row>
    <row r="49" spans="1:4" x14ac:dyDescent="0.2">
      <c r="A49" s="217"/>
      <c r="B49" s="218"/>
      <c r="C49" s="218"/>
      <c r="D49" s="218"/>
    </row>
    <row r="50" spans="1:4" ht="15.75" x14ac:dyDescent="0.25">
      <c r="A50" s="219"/>
      <c r="B50" s="219"/>
      <c r="C50" s="219"/>
      <c r="D50" s="219"/>
    </row>
    <row r="51" spans="1:4" ht="15.75" x14ac:dyDescent="0.25">
      <c r="A51" s="219"/>
      <c r="B51" s="219"/>
      <c r="C51" s="219"/>
      <c r="D51" s="219"/>
    </row>
    <row r="52" spans="1:4" x14ac:dyDescent="0.2">
      <c r="A52" s="218"/>
      <c r="B52" s="218"/>
      <c r="C52" s="218"/>
      <c r="D52" s="218"/>
    </row>
    <row r="53" spans="1:4" x14ac:dyDescent="0.2">
      <c r="A53" s="218"/>
      <c r="B53" s="218"/>
      <c r="C53" s="218"/>
      <c r="D53" s="218"/>
    </row>
    <row r="54" spans="1:4" x14ac:dyDescent="0.2">
      <c r="A54" s="374"/>
      <c r="B54" s="374"/>
      <c r="C54" s="374"/>
      <c r="D54" s="220"/>
    </row>
    <row r="55" spans="1:4" x14ac:dyDescent="0.2">
      <c r="A55" s="221"/>
      <c r="B55" s="221"/>
      <c r="C55" s="221"/>
      <c r="D55" s="222"/>
    </row>
    <row r="56" spans="1:4" x14ac:dyDescent="0.2">
      <c r="A56" s="221"/>
      <c r="B56" s="221"/>
      <c r="C56" s="221"/>
      <c r="D56" s="221"/>
    </row>
    <row r="57" spans="1:4" x14ac:dyDescent="0.2">
      <c r="A57" s="217"/>
      <c r="B57" s="223"/>
      <c r="C57" s="221"/>
      <c r="D57" s="224"/>
    </row>
    <row r="58" spans="1:4" x14ac:dyDescent="0.2">
      <c r="A58" s="217"/>
      <c r="B58" s="225"/>
      <c r="C58" s="221"/>
      <c r="D58" s="224"/>
    </row>
    <row r="59" spans="1:4" x14ac:dyDescent="0.2">
      <c r="A59" s="226"/>
      <c r="B59" s="227"/>
      <c r="C59" s="227"/>
      <c r="D59" s="228"/>
    </row>
    <row r="60" spans="1:4" x14ac:dyDescent="0.2">
      <c r="A60" s="226"/>
      <c r="B60" s="227"/>
      <c r="C60" s="227"/>
      <c r="D60" s="228"/>
    </row>
    <row r="61" spans="1:4" x14ac:dyDescent="0.2">
      <c r="A61" s="226"/>
      <c r="B61" s="227"/>
      <c r="C61" s="227"/>
      <c r="D61" s="228"/>
    </row>
    <row r="62" spans="1:4" x14ac:dyDescent="0.2">
      <c r="A62" s="226"/>
      <c r="B62" s="227"/>
      <c r="C62" s="227"/>
      <c r="D62" s="228"/>
    </row>
    <row r="63" spans="1:4" x14ac:dyDescent="0.2">
      <c r="A63" s="217"/>
      <c r="B63" s="221"/>
      <c r="C63" s="221"/>
      <c r="D63" s="224"/>
    </row>
    <row r="64" spans="1:4" x14ac:dyDescent="0.2">
      <c r="A64" s="217"/>
      <c r="B64" s="221"/>
      <c r="C64" s="221"/>
      <c r="D64" s="224"/>
    </row>
    <row r="65" spans="1:4" x14ac:dyDescent="0.2">
      <c r="A65" s="226"/>
      <c r="B65" s="227"/>
      <c r="C65" s="227"/>
      <c r="D65" s="228"/>
    </row>
    <row r="66" spans="1:4" x14ac:dyDescent="0.2">
      <c r="A66" s="226"/>
      <c r="B66" s="227"/>
      <c r="C66" s="227"/>
      <c r="D66" s="228"/>
    </row>
    <row r="67" spans="1:4" x14ac:dyDescent="0.2">
      <c r="A67" s="226"/>
      <c r="B67" s="227"/>
      <c r="C67" s="227"/>
      <c r="D67" s="228"/>
    </row>
    <row r="68" spans="1:4" x14ac:dyDescent="0.2">
      <c r="A68" s="226"/>
      <c r="B68" s="227"/>
      <c r="C68" s="227"/>
      <c r="D68" s="228"/>
    </row>
    <row r="69" spans="1:4" x14ac:dyDescent="0.2">
      <c r="A69" s="228"/>
      <c r="B69" s="227"/>
      <c r="C69" s="227"/>
      <c r="D69" s="228"/>
    </row>
    <row r="70" spans="1:4" x14ac:dyDescent="0.2">
      <c r="A70" s="226"/>
      <c r="B70" s="227"/>
      <c r="C70" s="227"/>
      <c r="D70" s="228"/>
    </row>
    <row r="71" spans="1:4" x14ac:dyDescent="0.2">
      <c r="A71" s="226"/>
      <c r="B71" s="227"/>
      <c r="C71" s="227"/>
      <c r="D71" s="228"/>
    </row>
    <row r="72" spans="1:4" x14ac:dyDescent="0.2">
      <c r="A72" s="226"/>
      <c r="B72" s="227"/>
      <c r="C72" s="227"/>
      <c r="D72" s="228"/>
    </row>
    <row r="73" spans="1:4" x14ac:dyDescent="0.2">
      <c r="A73" s="226"/>
      <c r="B73" s="227"/>
      <c r="C73" s="227"/>
      <c r="D73" s="228"/>
    </row>
    <row r="74" spans="1:4" x14ac:dyDescent="0.2">
      <c r="A74" s="226"/>
      <c r="B74" s="227"/>
      <c r="C74" s="227"/>
      <c r="D74" s="228"/>
    </row>
    <row r="75" spans="1:4" x14ac:dyDescent="0.2">
      <c r="A75" s="226"/>
      <c r="B75" s="227"/>
      <c r="C75" s="227"/>
      <c r="D75" s="228"/>
    </row>
    <row r="76" spans="1:4" x14ac:dyDescent="0.2">
      <c r="A76" s="226"/>
      <c r="B76" s="227"/>
      <c r="C76" s="227"/>
      <c r="D76" s="228"/>
    </row>
    <row r="77" spans="1:4" x14ac:dyDescent="0.2">
      <c r="A77" s="217"/>
      <c r="B77" s="221"/>
      <c r="C77" s="221"/>
      <c r="D77" s="224"/>
    </row>
    <row r="78" spans="1:4" x14ac:dyDescent="0.2">
      <c r="A78" s="217"/>
      <c r="B78" s="227"/>
      <c r="C78" s="227"/>
      <c r="D78" s="228"/>
    </row>
    <row r="79" spans="1:4" x14ac:dyDescent="0.2">
      <c r="A79" s="226"/>
      <c r="B79" s="227"/>
      <c r="C79" s="227"/>
      <c r="D79" s="228"/>
    </row>
    <row r="80" spans="1:4" x14ac:dyDescent="0.2">
      <c r="A80" s="226"/>
      <c r="B80" s="227"/>
      <c r="C80" s="227"/>
      <c r="D80" s="228"/>
    </row>
    <row r="81" spans="1:4" x14ac:dyDescent="0.2">
      <c r="A81" s="226"/>
      <c r="B81" s="227"/>
      <c r="C81" s="227"/>
      <c r="D81" s="228"/>
    </row>
    <row r="82" spans="1:4" x14ac:dyDescent="0.2">
      <c r="A82" s="226"/>
      <c r="B82" s="227"/>
      <c r="C82" s="227"/>
      <c r="D82" s="228"/>
    </row>
    <row r="83" spans="1:4" x14ac:dyDescent="0.2">
      <c r="A83" s="226"/>
      <c r="B83" s="227"/>
      <c r="C83" s="227"/>
      <c r="D83" s="226"/>
    </row>
    <row r="84" spans="1:4" x14ac:dyDescent="0.2">
      <c r="A84" s="226"/>
      <c r="B84" s="227"/>
      <c r="C84" s="227"/>
      <c r="D84" s="226"/>
    </row>
    <row r="85" spans="1:4" x14ac:dyDescent="0.2">
      <c r="A85" s="226"/>
      <c r="B85" s="227"/>
      <c r="C85" s="227"/>
      <c r="D85" s="228"/>
    </row>
    <row r="86" spans="1:4" x14ac:dyDescent="0.2">
      <c r="A86" s="226"/>
      <c r="B86" s="227"/>
      <c r="C86" s="227"/>
      <c r="D86" s="228"/>
    </row>
    <row r="87" spans="1:4" x14ac:dyDescent="0.2">
      <c r="A87" s="226"/>
      <c r="B87" s="227"/>
      <c r="C87" s="227"/>
      <c r="D87" s="228"/>
    </row>
    <row r="88" spans="1:4" x14ac:dyDescent="0.2">
      <c r="A88" s="226"/>
      <c r="B88" s="227"/>
      <c r="C88" s="227"/>
      <c r="D88" s="228"/>
    </row>
    <row r="89" spans="1:4" x14ac:dyDescent="0.2">
      <c r="A89" s="226"/>
      <c r="B89" s="227"/>
      <c r="C89" s="227"/>
      <c r="D89" s="228"/>
    </row>
    <row r="90" spans="1:4" x14ac:dyDescent="0.2">
      <c r="A90" s="226"/>
      <c r="B90" s="227"/>
      <c r="C90" s="227"/>
      <c r="D90" s="228"/>
    </row>
    <row r="91" spans="1:4" x14ac:dyDescent="0.2">
      <c r="A91" s="226"/>
      <c r="B91" s="227"/>
      <c r="C91" s="227"/>
      <c r="D91" s="228"/>
    </row>
    <row r="92" spans="1:4" x14ac:dyDescent="0.2">
      <c r="A92" s="226"/>
      <c r="B92" s="227"/>
      <c r="C92" s="227"/>
      <c r="D92" s="228"/>
    </row>
    <row r="93" spans="1:4" x14ac:dyDescent="0.2">
      <c r="A93" s="226"/>
      <c r="B93" s="227"/>
      <c r="C93" s="227"/>
      <c r="D93" s="228"/>
    </row>
    <row r="94" spans="1:4" x14ac:dyDescent="0.2">
      <c r="A94" s="226"/>
      <c r="B94" s="227"/>
      <c r="C94" s="227"/>
      <c r="D94" s="228"/>
    </row>
    <row r="95" spans="1:4" x14ac:dyDescent="0.2">
      <c r="A95" s="217"/>
      <c r="B95" s="221"/>
      <c r="C95" s="221"/>
      <c r="D95" s="224"/>
    </row>
    <row r="96" spans="1:4" x14ac:dyDescent="0.2">
      <c r="A96" s="226"/>
      <c r="B96" s="227"/>
      <c r="C96" s="227"/>
      <c r="D96" s="228"/>
    </row>
    <row r="97" spans="1:4" x14ac:dyDescent="0.2">
      <c r="A97" s="226"/>
      <c r="B97" s="227"/>
      <c r="C97" s="227"/>
      <c r="D97" s="228"/>
    </row>
    <row r="98" spans="1:4" x14ac:dyDescent="0.2">
      <c r="A98" s="226"/>
      <c r="B98" s="227"/>
      <c r="C98" s="227"/>
      <c r="D98" s="228"/>
    </row>
    <row r="99" spans="1:4" x14ac:dyDescent="0.2">
      <c r="A99" s="217"/>
      <c r="B99" s="221"/>
      <c r="C99" s="221"/>
      <c r="D99" s="224"/>
    </row>
    <row r="100" spans="1:4" x14ac:dyDescent="0.2">
      <c r="A100" s="226"/>
      <c r="B100" s="227"/>
      <c r="C100" s="227"/>
      <c r="D100" s="228"/>
    </row>
    <row r="101" spans="1:4" x14ac:dyDescent="0.2">
      <c r="A101" s="226"/>
      <c r="B101" s="227"/>
      <c r="C101" s="227"/>
      <c r="D101" s="226"/>
    </row>
    <row r="102" spans="1:4" x14ac:dyDescent="0.2">
      <c r="A102" s="226"/>
      <c r="B102" s="227"/>
      <c r="C102" s="227"/>
      <c r="D102" s="228"/>
    </row>
    <row r="103" spans="1:4" x14ac:dyDescent="0.2">
      <c r="A103" s="226"/>
      <c r="B103" s="227"/>
      <c r="C103" s="227"/>
      <c r="D103" s="228"/>
    </row>
    <row r="104" spans="1:4" x14ac:dyDescent="0.2">
      <c r="A104" s="226"/>
      <c r="B104" s="227"/>
      <c r="C104" s="227"/>
      <c r="D104" s="228"/>
    </row>
    <row r="105" spans="1:4" x14ac:dyDescent="0.2">
      <c r="A105" s="226"/>
      <c r="B105" s="227"/>
      <c r="C105" s="227"/>
      <c r="D105" s="228"/>
    </row>
    <row r="106" spans="1:4" x14ac:dyDescent="0.2">
      <c r="A106" s="226"/>
      <c r="B106" s="227"/>
      <c r="C106" s="227"/>
      <c r="D106" s="228"/>
    </row>
    <row r="107" spans="1:4" x14ac:dyDescent="0.2">
      <c r="A107" s="226"/>
      <c r="B107" s="227"/>
      <c r="C107" s="227"/>
      <c r="D107" s="228"/>
    </row>
    <row r="108" spans="1:4" x14ac:dyDescent="0.2">
      <c r="A108" s="226"/>
      <c r="B108" s="227"/>
      <c r="C108" s="227"/>
      <c r="D108" s="228"/>
    </row>
    <row r="109" spans="1:4" x14ac:dyDescent="0.2">
      <c r="A109" s="226"/>
      <c r="B109" s="227"/>
      <c r="C109" s="227"/>
      <c r="D109" s="228"/>
    </row>
    <row r="110" spans="1:4" x14ac:dyDescent="0.2">
      <c r="A110" s="226"/>
      <c r="B110" s="227"/>
      <c r="C110" s="227"/>
      <c r="D110" s="228"/>
    </row>
    <row r="111" spans="1:4" x14ac:dyDescent="0.2">
      <c r="A111" s="226"/>
      <c r="B111" s="227"/>
      <c r="C111" s="227"/>
      <c r="D111" s="228"/>
    </row>
    <row r="112" spans="1:4" x14ac:dyDescent="0.2">
      <c r="A112" s="226"/>
      <c r="B112" s="227"/>
      <c r="C112" s="227"/>
      <c r="D112" s="228"/>
    </row>
    <row r="113" spans="1:4" x14ac:dyDescent="0.2">
      <c r="A113" s="226"/>
      <c r="B113" s="227"/>
      <c r="C113" s="227"/>
      <c r="D113" s="228"/>
    </row>
    <row r="114" spans="1:4" x14ac:dyDescent="0.2">
      <c r="A114" s="226"/>
      <c r="B114" s="227"/>
      <c r="C114" s="227"/>
      <c r="D114" s="228"/>
    </row>
    <row r="115" spans="1:4" x14ac:dyDescent="0.2">
      <c r="A115" s="226"/>
      <c r="B115" s="227"/>
      <c r="C115" s="227"/>
      <c r="D115" s="228"/>
    </row>
    <row r="116" spans="1:4" x14ac:dyDescent="0.2">
      <c r="A116" s="226"/>
      <c r="B116" s="227"/>
      <c r="C116" s="230"/>
      <c r="D116" s="228"/>
    </row>
    <row r="117" spans="1:4" x14ac:dyDescent="0.2">
      <c r="A117" s="226"/>
      <c r="B117" s="227"/>
      <c r="C117" s="227"/>
      <c r="D117" s="228"/>
    </row>
    <row r="118" spans="1:4" x14ac:dyDescent="0.2">
      <c r="A118" s="226"/>
      <c r="B118" s="227"/>
      <c r="C118" s="227"/>
      <c r="D118" s="228"/>
    </row>
    <row r="119" spans="1:4" x14ac:dyDescent="0.2">
      <c r="A119" s="226"/>
      <c r="B119" s="227"/>
      <c r="C119" s="227"/>
      <c r="D119" s="228"/>
    </row>
    <row r="120" spans="1:4" x14ac:dyDescent="0.2">
      <c r="A120" s="226"/>
      <c r="B120" s="227"/>
      <c r="C120" s="227"/>
      <c r="D120" s="228"/>
    </row>
    <row r="121" spans="1:4" x14ac:dyDescent="0.2">
      <c r="A121" s="226"/>
      <c r="B121" s="227"/>
      <c r="C121" s="227"/>
      <c r="D121" s="228"/>
    </row>
    <row r="122" spans="1:4" x14ac:dyDescent="0.2">
      <c r="A122" s="226"/>
      <c r="B122" s="227"/>
      <c r="C122" s="227"/>
      <c r="D122" s="228"/>
    </row>
    <row r="123" spans="1:4" x14ac:dyDescent="0.2">
      <c r="A123" s="226"/>
      <c r="B123" s="227"/>
      <c r="C123" s="227"/>
      <c r="D123" s="228"/>
    </row>
    <row r="124" spans="1:4" x14ac:dyDescent="0.2">
      <c r="A124" s="226"/>
      <c r="B124" s="227"/>
      <c r="C124" s="227"/>
      <c r="D124" s="228"/>
    </row>
    <row r="125" spans="1:4" x14ac:dyDescent="0.2">
      <c r="A125" s="226"/>
      <c r="B125" s="227"/>
      <c r="C125" s="227"/>
      <c r="D125" s="228"/>
    </row>
    <row r="126" spans="1:4" x14ac:dyDescent="0.2">
      <c r="A126" s="226"/>
      <c r="B126" s="227"/>
      <c r="C126" s="227"/>
      <c r="D126" s="228"/>
    </row>
    <row r="127" spans="1:4" x14ac:dyDescent="0.2">
      <c r="A127" s="226"/>
      <c r="B127" s="227"/>
      <c r="C127" s="227"/>
      <c r="D127" s="228"/>
    </row>
    <row r="128" spans="1:4" x14ac:dyDescent="0.2">
      <c r="A128" s="226"/>
      <c r="B128" s="227"/>
      <c r="C128" s="227"/>
      <c r="D128" s="228"/>
    </row>
    <row r="129" spans="1:4" x14ac:dyDescent="0.2">
      <c r="A129" s="226"/>
      <c r="B129" s="227"/>
      <c r="C129" s="227"/>
      <c r="D129" s="228"/>
    </row>
    <row r="130" spans="1:4" x14ac:dyDescent="0.2">
      <c r="A130" s="226"/>
      <c r="B130" s="227"/>
      <c r="C130" s="227"/>
      <c r="D130" s="228"/>
    </row>
    <row r="131" spans="1:4" x14ac:dyDescent="0.2">
      <c r="A131" s="226"/>
      <c r="B131" s="227"/>
      <c r="C131" s="227"/>
      <c r="D131" s="228"/>
    </row>
    <row r="132" spans="1:4" x14ac:dyDescent="0.2">
      <c r="A132" s="226"/>
      <c r="B132" s="227"/>
      <c r="C132" s="227"/>
      <c r="D132" s="228"/>
    </row>
    <row r="133" spans="1:4" x14ac:dyDescent="0.2">
      <c r="A133" s="226"/>
      <c r="B133" s="227"/>
      <c r="C133" s="227"/>
      <c r="D133" s="228"/>
    </row>
    <row r="134" spans="1:4" x14ac:dyDescent="0.2">
      <c r="A134" s="217"/>
      <c r="B134" s="221"/>
      <c r="C134" s="221"/>
      <c r="D134" s="224"/>
    </row>
    <row r="135" spans="1:4" x14ac:dyDescent="0.2">
      <c r="A135" s="217"/>
      <c r="B135" s="221"/>
      <c r="C135" s="221"/>
      <c r="D135" s="217"/>
    </row>
    <row r="136" spans="1:4" x14ac:dyDescent="0.2">
      <c r="A136" s="217"/>
      <c r="B136" s="221"/>
      <c r="C136" s="221"/>
      <c r="D136" s="217"/>
    </row>
    <row r="137" spans="1:4" x14ac:dyDescent="0.2">
      <c r="A137" s="226"/>
      <c r="B137" s="227"/>
      <c r="C137" s="227"/>
      <c r="D137" s="226"/>
    </row>
    <row r="138" spans="1:4" x14ac:dyDescent="0.2">
      <c r="A138" s="226"/>
      <c r="B138" s="227"/>
      <c r="C138" s="227"/>
      <c r="D138" s="226"/>
    </row>
    <row r="139" spans="1:4" x14ac:dyDescent="0.2">
      <c r="A139" s="226"/>
      <c r="B139" s="227"/>
      <c r="C139" s="227"/>
      <c r="D139" s="226"/>
    </row>
    <row r="140" spans="1:4" x14ac:dyDescent="0.2">
      <c r="A140" s="226"/>
      <c r="B140" s="227"/>
      <c r="C140" s="227"/>
      <c r="D140" s="226"/>
    </row>
    <row r="141" spans="1:4" x14ac:dyDescent="0.2">
      <c r="A141" s="226"/>
      <c r="B141" s="227"/>
      <c r="C141" s="227"/>
      <c r="D141" s="226"/>
    </row>
    <row r="142" spans="1:4" x14ac:dyDescent="0.2">
      <c r="A142" s="226"/>
      <c r="B142" s="227"/>
      <c r="C142" s="227"/>
      <c r="D142" s="226"/>
    </row>
    <row r="143" spans="1:4" x14ac:dyDescent="0.2">
      <c r="A143" s="226"/>
      <c r="B143" s="227"/>
      <c r="C143" s="227"/>
      <c r="D143" s="226"/>
    </row>
    <row r="144" spans="1:4" x14ac:dyDescent="0.2">
      <c r="A144" s="226"/>
      <c r="B144" s="227"/>
      <c r="C144" s="227"/>
      <c r="D144" s="226"/>
    </row>
    <row r="145" spans="1:4" x14ac:dyDescent="0.2">
      <c r="A145" s="226"/>
      <c r="B145" s="227"/>
      <c r="C145" s="227"/>
      <c r="D145" s="226"/>
    </row>
    <row r="146" spans="1:4" x14ac:dyDescent="0.2">
      <c r="A146" s="217"/>
      <c r="B146" s="231"/>
      <c r="C146" s="221"/>
      <c r="D146" s="217"/>
    </row>
    <row r="147" spans="1:4" x14ac:dyDescent="0.2">
      <c r="A147" s="217"/>
      <c r="B147" s="231"/>
      <c r="C147" s="221"/>
      <c r="D147" s="217"/>
    </row>
    <row r="148" spans="1:4" x14ac:dyDescent="0.2">
      <c r="A148" s="226"/>
      <c r="B148" s="232"/>
      <c r="C148" s="227"/>
      <c r="D148" s="226"/>
    </row>
    <row r="149" spans="1:4" x14ac:dyDescent="0.2">
      <c r="A149" s="226"/>
      <c r="B149" s="227"/>
      <c r="C149" s="227"/>
      <c r="D149" s="226"/>
    </row>
    <row r="150" spans="1:4" x14ac:dyDescent="0.2">
      <c r="A150" s="226"/>
      <c r="B150" s="227"/>
      <c r="C150" s="227"/>
      <c r="D150" s="226"/>
    </row>
    <row r="151" spans="1:4" x14ac:dyDescent="0.2">
      <c r="A151" s="226"/>
      <c r="B151" s="227"/>
      <c r="C151" s="227"/>
      <c r="D151" s="226"/>
    </row>
    <row r="152" spans="1:4" x14ac:dyDescent="0.2">
      <c r="A152" s="226"/>
      <c r="B152" s="227"/>
      <c r="C152" s="227"/>
      <c r="D152" s="226"/>
    </row>
    <row r="153" spans="1:4" x14ac:dyDescent="0.2">
      <c r="A153" s="226"/>
      <c r="B153" s="227"/>
      <c r="C153" s="227"/>
      <c r="D153" s="226"/>
    </row>
    <row r="154" spans="1:4" x14ac:dyDescent="0.2">
      <c r="A154" s="226"/>
      <c r="B154" s="227"/>
      <c r="C154" s="227"/>
      <c r="D154" s="226"/>
    </row>
    <row r="155" spans="1:4" x14ac:dyDescent="0.2">
      <c r="A155" s="226"/>
      <c r="B155" s="227"/>
      <c r="C155" s="227"/>
      <c r="D155" s="226"/>
    </row>
    <row r="156" spans="1:4" x14ac:dyDescent="0.2">
      <c r="A156" s="226"/>
      <c r="B156" s="227"/>
      <c r="C156" s="227"/>
      <c r="D156" s="226"/>
    </row>
    <row r="157" spans="1:4" x14ac:dyDescent="0.2">
      <c r="A157" s="226"/>
      <c r="B157" s="227"/>
      <c r="C157" s="227"/>
      <c r="D157" s="226"/>
    </row>
    <row r="158" spans="1:4" x14ac:dyDescent="0.2">
      <c r="A158" s="226"/>
      <c r="B158" s="227"/>
      <c r="C158" s="227"/>
      <c r="D158" s="226"/>
    </row>
    <row r="159" spans="1:4" x14ac:dyDescent="0.2">
      <c r="A159" s="226"/>
      <c r="B159" s="227"/>
      <c r="C159" s="227"/>
      <c r="D159" s="226"/>
    </row>
    <row r="160" spans="1:4" x14ac:dyDescent="0.2">
      <c r="A160" s="226"/>
      <c r="B160" s="227"/>
      <c r="C160" s="227"/>
      <c r="D160" s="226"/>
    </row>
    <row r="161" spans="1:4" x14ac:dyDescent="0.2">
      <c r="A161" s="226"/>
      <c r="B161" s="227"/>
      <c r="C161" s="227"/>
      <c r="D161" s="226"/>
    </row>
    <row r="162" spans="1:4" x14ac:dyDescent="0.2">
      <c r="A162" s="226"/>
      <c r="B162" s="227"/>
      <c r="C162" s="227"/>
      <c r="D162" s="226"/>
    </row>
    <row r="163" spans="1:4" x14ac:dyDescent="0.2">
      <c r="A163" s="226"/>
      <c r="B163" s="227"/>
      <c r="C163" s="227"/>
      <c r="D163" s="226"/>
    </row>
    <row r="164" spans="1:4" x14ac:dyDescent="0.2">
      <c r="A164" s="226"/>
      <c r="B164" s="227"/>
      <c r="C164" s="227"/>
      <c r="D164" s="226"/>
    </row>
    <row r="165" spans="1:4" x14ac:dyDescent="0.2">
      <c r="A165" s="226"/>
      <c r="B165" s="227"/>
      <c r="C165" s="227"/>
      <c r="D165" s="226"/>
    </row>
    <row r="166" spans="1:4" x14ac:dyDescent="0.2">
      <c r="A166" s="226"/>
      <c r="B166" s="227"/>
      <c r="C166" s="227"/>
      <c r="D166" s="226"/>
    </row>
    <row r="167" spans="1:4" x14ac:dyDescent="0.2">
      <c r="A167" s="226"/>
      <c r="B167" s="227"/>
      <c r="C167" s="227"/>
      <c r="D167" s="226"/>
    </row>
    <row r="168" spans="1:4" x14ac:dyDescent="0.2">
      <c r="A168" s="226"/>
      <c r="B168" s="227"/>
      <c r="C168" s="227"/>
      <c r="D168" s="226"/>
    </row>
    <row r="169" spans="1:4" x14ac:dyDescent="0.2">
      <c r="A169" s="226"/>
      <c r="B169" s="227"/>
      <c r="C169" s="227"/>
      <c r="D169" s="226"/>
    </row>
    <row r="170" spans="1:4" x14ac:dyDescent="0.2">
      <c r="A170" s="226"/>
      <c r="B170" s="227"/>
      <c r="C170" s="227"/>
      <c r="D170" s="226"/>
    </row>
    <row r="171" spans="1:4" x14ac:dyDescent="0.2">
      <c r="A171" s="226"/>
      <c r="B171" s="227"/>
      <c r="C171" s="227"/>
      <c r="D171" s="226"/>
    </row>
    <row r="172" spans="1:4" x14ac:dyDescent="0.2">
      <c r="A172" s="226"/>
      <c r="B172" s="227"/>
      <c r="C172" s="227"/>
      <c r="D172" s="226"/>
    </row>
    <row r="173" spans="1:4" x14ac:dyDescent="0.2">
      <c r="A173" s="226"/>
      <c r="B173" s="227"/>
      <c r="C173" s="227"/>
      <c r="D173" s="226"/>
    </row>
    <row r="174" spans="1:4" x14ac:dyDescent="0.2">
      <c r="A174" s="226"/>
      <c r="B174" s="227"/>
      <c r="C174" s="227"/>
      <c r="D174" s="226"/>
    </row>
    <row r="175" spans="1:4" x14ac:dyDescent="0.2">
      <c r="A175" s="226"/>
      <c r="B175" s="227"/>
      <c r="C175" s="227"/>
      <c r="D175" s="226"/>
    </row>
    <row r="176" spans="1:4" x14ac:dyDescent="0.2">
      <c r="A176" s="226"/>
      <c r="B176" s="227"/>
      <c r="C176" s="227"/>
      <c r="D176" s="226"/>
    </row>
    <row r="177" spans="1:4" x14ac:dyDescent="0.2">
      <c r="A177" s="226"/>
      <c r="B177" s="227"/>
      <c r="C177" s="227"/>
      <c r="D177" s="226"/>
    </row>
    <row r="178" spans="1:4" x14ac:dyDescent="0.2">
      <c r="A178" s="226"/>
      <c r="B178" s="227"/>
      <c r="C178" s="227"/>
      <c r="D178" s="226"/>
    </row>
    <row r="179" spans="1:4" x14ac:dyDescent="0.2">
      <c r="A179" s="226"/>
      <c r="B179" s="227"/>
      <c r="C179" s="227"/>
      <c r="D179" s="226"/>
    </row>
    <row r="180" spans="1:4" x14ac:dyDescent="0.2">
      <c r="A180" s="226"/>
      <c r="B180" s="227"/>
      <c r="C180" s="227"/>
      <c r="D180" s="226"/>
    </row>
    <row r="181" spans="1:4" x14ac:dyDescent="0.2">
      <c r="A181" s="226"/>
      <c r="B181" s="227"/>
      <c r="C181" s="227"/>
      <c r="D181" s="226"/>
    </row>
    <row r="182" spans="1:4" x14ac:dyDescent="0.2">
      <c r="A182" s="217"/>
      <c r="B182" s="225"/>
      <c r="C182" s="221"/>
      <c r="D182" s="217"/>
    </row>
    <row r="183" spans="1:4" x14ac:dyDescent="0.2">
      <c r="A183" s="226"/>
      <c r="B183" s="233"/>
      <c r="C183" s="227"/>
      <c r="D183" s="226"/>
    </row>
    <row r="184" spans="1:4" x14ac:dyDescent="0.2">
      <c r="A184" s="226"/>
      <c r="B184" s="233"/>
      <c r="C184" s="227"/>
      <c r="D184" s="226"/>
    </row>
    <row r="185" spans="1:4" x14ac:dyDescent="0.2">
      <c r="A185" s="226"/>
      <c r="B185" s="227"/>
      <c r="C185" s="227"/>
      <c r="D185" s="226"/>
    </row>
    <row r="186" spans="1:4" x14ac:dyDescent="0.2">
      <c r="A186" s="226"/>
      <c r="B186" s="227"/>
      <c r="C186" s="227"/>
      <c r="D186" s="226"/>
    </row>
    <row r="187" spans="1:4" x14ac:dyDescent="0.2">
      <c r="A187" s="226"/>
      <c r="B187" s="227"/>
      <c r="C187" s="227"/>
      <c r="D187" s="226"/>
    </row>
    <row r="188" spans="1:4" x14ac:dyDescent="0.2">
      <c r="A188" s="226"/>
      <c r="B188" s="227"/>
      <c r="C188" s="227"/>
      <c r="D188" s="226"/>
    </row>
    <row r="189" spans="1:4" x14ac:dyDescent="0.2">
      <c r="A189" s="226"/>
      <c r="B189" s="227"/>
      <c r="C189" s="227"/>
      <c r="D189" s="226"/>
    </row>
    <row r="190" spans="1:4" x14ac:dyDescent="0.2">
      <c r="A190" s="226"/>
      <c r="B190" s="227"/>
      <c r="C190" s="227"/>
      <c r="D190" s="226"/>
    </row>
    <row r="191" spans="1:4" x14ac:dyDescent="0.2">
      <c r="A191" s="226"/>
      <c r="B191" s="227"/>
      <c r="C191" s="227"/>
      <c r="D191" s="226"/>
    </row>
    <row r="192" spans="1:4" x14ac:dyDescent="0.2">
      <c r="A192" s="226"/>
      <c r="B192" s="227"/>
      <c r="C192" s="227"/>
      <c r="D192" s="226"/>
    </row>
    <row r="193" spans="1:4" x14ac:dyDescent="0.2">
      <c r="A193" s="217"/>
      <c r="B193" s="231"/>
      <c r="C193" s="221"/>
      <c r="D193" s="217"/>
    </row>
    <row r="194" spans="1:4" x14ac:dyDescent="0.2">
      <c r="A194" s="226"/>
      <c r="B194" s="232"/>
      <c r="C194" s="227"/>
      <c r="D194" s="226"/>
    </row>
    <row r="195" spans="1:4" x14ac:dyDescent="0.2">
      <c r="A195" s="226"/>
      <c r="B195" s="232"/>
      <c r="C195" s="227"/>
      <c r="D195" s="226"/>
    </row>
    <row r="196" spans="1:4" x14ac:dyDescent="0.2">
      <c r="A196" s="217"/>
      <c r="B196" s="221"/>
      <c r="C196" s="221"/>
      <c r="D196" s="217"/>
    </row>
    <row r="197" spans="1:4" x14ac:dyDescent="0.2">
      <c r="A197" s="217"/>
      <c r="B197" s="221"/>
      <c r="C197" s="221"/>
      <c r="D197" s="217"/>
    </row>
    <row r="198" spans="1:4" x14ac:dyDescent="0.2">
      <c r="A198" s="226"/>
      <c r="B198" s="227"/>
      <c r="C198" s="227"/>
      <c r="D198" s="226"/>
    </row>
    <row r="199" spans="1:4" x14ac:dyDescent="0.2">
      <c r="A199" s="226"/>
      <c r="B199" s="227"/>
      <c r="C199" s="227"/>
      <c r="D199" s="226"/>
    </row>
    <row r="200" spans="1:4" x14ac:dyDescent="0.2">
      <c r="A200" s="217"/>
      <c r="B200" s="221"/>
      <c r="C200" s="221"/>
      <c r="D200" s="217"/>
    </row>
    <row r="201" spans="1:4" x14ac:dyDescent="0.2">
      <c r="A201" s="226"/>
      <c r="B201" s="227"/>
      <c r="C201" s="227"/>
      <c r="D201" s="226"/>
    </row>
    <row r="202" spans="1:4" x14ac:dyDescent="0.2">
      <c r="A202" s="226"/>
      <c r="B202" s="227"/>
      <c r="C202" s="227"/>
      <c r="D202" s="226"/>
    </row>
    <row r="203" spans="1:4" x14ac:dyDescent="0.2">
      <c r="A203" s="226"/>
      <c r="B203" s="227"/>
      <c r="C203" s="227"/>
      <c r="D203" s="226"/>
    </row>
    <row r="204" spans="1:4" x14ac:dyDescent="0.2">
      <c r="A204" s="217"/>
      <c r="B204" s="221"/>
      <c r="C204" s="234"/>
      <c r="D204" s="217"/>
    </row>
    <row r="205" spans="1:4" x14ac:dyDescent="0.2">
      <c r="A205" s="217"/>
      <c r="B205" s="221"/>
      <c r="C205" s="221"/>
      <c r="D205" s="217"/>
    </row>
    <row r="206" spans="1:4" x14ac:dyDescent="0.2">
      <c r="A206" s="226"/>
      <c r="B206" s="221"/>
      <c r="C206" s="221"/>
      <c r="D206" s="217"/>
    </row>
    <row r="207" spans="1:4" x14ac:dyDescent="0.2">
      <c r="A207" s="226"/>
      <c r="B207" s="227"/>
      <c r="C207" s="227"/>
      <c r="D207" s="226"/>
    </row>
    <row r="208" spans="1:4" x14ac:dyDescent="0.2">
      <c r="A208" s="226"/>
      <c r="B208" s="227"/>
      <c r="C208" s="227"/>
      <c r="D208" s="226"/>
    </row>
    <row r="209" spans="1:4" x14ac:dyDescent="0.2">
      <c r="A209" s="226"/>
      <c r="B209" s="227"/>
      <c r="C209" s="227"/>
      <c r="D209" s="226"/>
    </row>
    <row r="210" spans="1:4" x14ac:dyDescent="0.2">
      <c r="A210" s="226"/>
      <c r="B210" s="227"/>
      <c r="C210" s="227"/>
      <c r="D210" s="226"/>
    </row>
    <row r="211" spans="1:4" x14ac:dyDescent="0.2">
      <c r="A211" s="217"/>
      <c r="B211" s="231"/>
      <c r="C211" s="221"/>
      <c r="D211" s="217"/>
    </row>
    <row r="212" spans="1:4" x14ac:dyDescent="0.2">
      <c r="A212" s="226"/>
      <c r="B212" s="232"/>
      <c r="C212" s="227"/>
      <c r="D212" s="226"/>
    </row>
    <row r="213" spans="1:4" x14ac:dyDescent="0.2">
      <c r="A213" s="226"/>
      <c r="B213" s="232"/>
      <c r="C213" s="227"/>
      <c r="D213" s="226"/>
    </row>
    <row r="214" spans="1:4" x14ac:dyDescent="0.2">
      <c r="A214" s="217"/>
      <c r="B214" s="221"/>
      <c r="C214" s="221"/>
      <c r="D214" s="217"/>
    </row>
    <row r="215" spans="1:4" x14ac:dyDescent="0.2">
      <c r="A215" s="217"/>
      <c r="B215" s="221"/>
      <c r="C215" s="221"/>
      <c r="D215" s="217"/>
    </row>
    <row r="216" spans="1:4" x14ac:dyDescent="0.2">
      <c r="A216" s="226"/>
      <c r="B216" s="227"/>
      <c r="C216" s="227"/>
      <c r="D216" s="226"/>
    </row>
    <row r="217" spans="1:4" x14ac:dyDescent="0.2">
      <c r="A217" s="226"/>
      <c r="B217" s="227"/>
      <c r="C217" s="227"/>
      <c r="D217" s="226"/>
    </row>
    <row r="218" spans="1:4" x14ac:dyDescent="0.2">
      <c r="A218" s="217"/>
      <c r="B218" s="221"/>
      <c r="C218" s="221"/>
      <c r="D218" s="217"/>
    </row>
    <row r="219" spans="1:4" x14ac:dyDescent="0.2">
      <c r="A219" s="217"/>
      <c r="B219" s="221"/>
      <c r="C219" s="221"/>
      <c r="D219" s="217"/>
    </row>
    <row r="220" spans="1:4" x14ac:dyDescent="0.2">
      <c r="A220" s="226"/>
      <c r="B220" s="227"/>
      <c r="C220" s="227"/>
      <c r="D220" s="226"/>
    </row>
    <row r="221" spans="1:4" x14ac:dyDescent="0.2">
      <c r="A221" s="226"/>
      <c r="B221" s="227"/>
      <c r="C221" s="227"/>
      <c r="D221" s="226"/>
    </row>
    <row r="222" spans="1:4" x14ac:dyDescent="0.2">
      <c r="A222" s="226"/>
      <c r="B222" s="227"/>
      <c r="C222" s="227"/>
      <c r="D222" s="226"/>
    </row>
    <row r="223" spans="1:4" x14ac:dyDescent="0.2">
      <c r="A223" s="226"/>
      <c r="B223" s="227"/>
      <c r="C223" s="227"/>
      <c r="D223" s="226"/>
    </row>
    <row r="224" spans="1:4" x14ac:dyDescent="0.2">
      <c r="A224" s="226"/>
      <c r="B224" s="227"/>
      <c r="C224" s="227"/>
      <c r="D224" s="226"/>
    </row>
    <row r="225" spans="1:4" x14ac:dyDescent="0.2">
      <c r="A225" s="226"/>
      <c r="B225" s="227"/>
      <c r="C225" s="227"/>
      <c r="D225" s="226"/>
    </row>
    <row r="226" spans="1:4" x14ac:dyDescent="0.2">
      <c r="A226" s="217"/>
      <c r="B226" s="221"/>
      <c r="C226" s="221"/>
      <c r="D226" s="217"/>
    </row>
    <row r="227" spans="1:4" x14ac:dyDescent="0.2">
      <c r="A227" s="226"/>
      <c r="B227" s="227"/>
      <c r="C227" s="227"/>
      <c r="D227" s="226"/>
    </row>
    <row r="228" spans="1:4" x14ac:dyDescent="0.2">
      <c r="A228" s="226"/>
      <c r="B228" s="227"/>
      <c r="C228" s="227"/>
      <c r="D228" s="226"/>
    </row>
    <row r="229" spans="1:4" x14ac:dyDescent="0.2">
      <c r="A229" s="226"/>
      <c r="B229" s="227"/>
      <c r="C229" s="227"/>
      <c r="D229" s="226"/>
    </row>
    <row r="230" spans="1:4" x14ac:dyDescent="0.2">
      <c r="A230" s="226"/>
      <c r="B230" s="227"/>
      <c r="C230" s="227"/>
      <c r="D230" s="226"/>
    </row>
    <row r="231" spans="1:4" x14ac:dyDescent="0.2">
      <c r="A231" s="226"/>
      <c r="B231" s="227"/>
      <c r="C231" s="227"/>
      <c r="D231" s="226"/>
    </row>
    <row r="232" spans="1:4" x14ac:dyDescent="0.2">
      <c r="A232" s="226"/>
      <c r="B232" s="227"/>
      <c r="C232" s="227"/>
      <c r="D232" s="226"/>
    </row>
    <row r="233" spans="1:4" x14ac:dyDescent="0.2">
      <c r="A233" s="226"/>
      <c r="B233" s="227"/>
      <c r="C233" s="227"/>
      <c r="D233" s="226"/>
    </row>
    <row r="234" spans="1:4" x14ac:dyDescent="0.2">
      <c r="A234" s="226"/>
      <c r="B234" s="227"/>
      <c r="C234" s="227"/>
      <c r="D234" s="226"/>
    </row>
    <row r="235" spans="1:4" x14ac:dyDescent="0.2">
      <c r="A235" s="226"/>
      <c r="B235" s="227"/>
      <c r="C235" s="227"/>
      <c r="D235" s="226"/>
    </row>
    <row r="236" spans="1:4" x14ac:dyDescent="0.2">
      <c r="A236" s="226"/>
      <c r="B236" s="227"/>
      <c r="C236" s="227"/>
      <c r="D236" s="226"/>
    </row>
    <row r="237" spans="1:4" x14ac:dyDescent="0.2">
      <c r="A237" s="226"/>
      <c r="B237" s="227"/>
      <c r="C237" s="227"/>
      <c r="D237" s="226"/>
    </row>
    <row r="238" spans="1:4" x14ac:dyDescent="0.2">
      <c r="A238" s="226"/>
      <c r="B238" s="227"/>
      <c r="C238" s="227"/>
      <c r="D238" s="226"/>
    </row>
    <row r="239" spans="1:4" x14ac:dyDescent="0.2">
      <c r="A239" s="226"/>
      <c r="B239" s="227"/>
      <c r="C239" s="227"/>
      <c r="D239" s="226"/>
    </row>
    <row r="240" spans="1:4" x14ac:dyDescent="0.2">
      <c r="A240" s="226"/>
      <c r="B240" s="227"/>
      <c r="C240" s="227"/>
      <c r="D240" s="226"/>
    </row>
    <row r="241" spans="1:4" x14ac:dyDescent="0.2">
      <c r="A241" s="226"/>
      <c r="B241" s="227"/>
      <c r="C241" s="227"/>
      <c r="D241" s="226"/>
    </row>
    <row r="242" spans="1:4" x14ac:dyDescent="0.2">
      <c r="A242" s="217"/>
      <c r="B242" s="235"/>
      <c r="C242" s="221"/>
      <c r="D242" s="217"/>
    </row>
    <row r="243" spans="1:4" x14ac:dyDescent="0.2">
      <c r="A243" s="226"/>
      <c r="B243" s="215"/>
      <c r="C243" s="227"/>
      <c r="D243" s="226"/>
    </row>
    <row r="244" spans="1:4" x14ac:dyDescent="0.2">
      <c r="A244" s="217"/>
      <c r="B244" s="221"/>
      <c r="C244" s="221"/>
      <c r="D244" s="217"/>
    </row>
    <row r="245" spans="1:4" x14ac:dyDescent="0.2">
      <c r="A245" s="226"/>
      <c r="B245" s="227"/>
      <c r="C245" s="227"/>
      <c r="D245" s="226"/>
    </row>
    <row r="246" spans="1:4" x14ac:dyDescent="0.2">
      <c r="A246" s="226"/>
      <c r="B246" s="227"/>
      <c r="C246" s="227"/>
      <c r="D246" s="226"/>
    </row>
    <row r="247" spans="1:4" x14ac:dyDescent="0.2">
      <c r="A247" s="226"/>
      <c r="B247" s="227"/>
      <c r="C247" s="227"/>
      <c r="D247" s="226"/>
    </row>
    <row r="248" spans="1:4" x14ac:dyDescent="0.2">
      <c r="A248" s="226"/>
      <c r="B248" s="227"/>
      <c r="C248" s="227"/>
      <c r="D248" s="226"/>
    </row>
    <row r="249" spans="1:4" x14ac:dyDescent="0.2">
      <c r="A249" s="226"/>
      <c r="B249" s="227"/>
      <c r="C249" s="227"/>
      <c r="D249" s="226"/>
    </row>
    <row r="250" spans="1:4" x14ac:dyDescent="0.2">
      <c r="A250" s="226"/>
      <c r="B250" s="227"/>
      <c r="C250" s="227"/>
      <c r="D250" s="226"/>
    </row>
    <row r="251" spans="1:4" x14ac:dyDescent="0.2">
      <c r="A251" s="226"/>
      <c r="B251" s="227"/>
      <c r="C251" s="227"/>
      <c r="D251" s="226"/>
    </row>
    <row r="252" spans="1:4" x14ac:dyDescent="0.2">
      <c r="A252" s="226"/>
      <c r="B252" s="227"/>
      <c r="C252" s="227"/>
      <c r="D252" s="226"/>
    </row>
    <row r="253" spans="1:4" x14ac:dyDescent="0.2">
      <c r="A253" s="226"/>
      <c r="B253" s="227"/>
      <c r="C253" s="227"/>
      <c r="D253" s="226"/>
    </row>
    <row r="254" spans="1:4" x14ac:dyDescent="0.2">
      <c r="A254" s="226"/>
      <c r="B254" s="227"/>
      <c r="C254" s="227"/>
      <c r="D254" s="226"/>
    </row>
    <row r="255" spans="1:4" x14ac:dyDescent="0.2">
      <c r="A255" s="226"/>
      <c r="B255" s="227"/>
      <c r="C255" s="227"/>
      <c r="D255" s="226"/>
    </row>
    <row r="256" spans="1:4" x14ac:dyDescent="0.2">
      <c r="A256" s="226"/>
      <c r="B256" s="227"/>
      <c r="C256" s="227"/>
      <c r="D256" s="226"/>
    </row>
    <row r="257" spans="1:4" x14ac:dyDescent="0.2">
      <c r="A257" s="217"/>
      <c r="B257" s="235"/>
      <c r="C257" s="221"/>
      <c r="D257" s="217"/>
    </row>
    <row r="258" spans="1:4" x14ac:dyDescent="0.2">
      <c r="A258" s="226"/>
      <c r="B258" s="215"/>
      <c r="C258" s="227"/>
      <c r="D258" s="226"/>
    </row>
    <row r="259" spans="1:4" x14ac:dyDescent="0.2">
      <c r="A259" s="226"/>
      <c r="B259" s="215"/>
      <c r="C259" s="227"/>
      <c r="D259" s="226"/>
    </row>
    <row r="260" spans="1:4" x14ac:dyDescent="0.2">
      <c r="A260" s="226"/>
      <c r="B260" s="215"/>
      <c r="C260" s="227"/>
      <c r="D260" s="226"/>
    </row>
    <row r="261" spans="1:4" x14ac:dyDescent="0.2">
      <c r="A261" s="226"/>
      <c r="B261" s="215"/>
      <c r="C261" s="227"/>
      <c r="D261" s="226"/>
    </row>
    <row r="262" spans="1:4" x14ac:dyDescent="0.2">
      <c r="A262" s="217"/>
      <c r="B262" s="235"/>
      <c r="C262" s="217"/>
      <c r="D262" s="217"/>
    </row>
    <row r="263" spans="1:4" x14ac:dyDescent="0.2">
      <c r="A263" s="217"/>
      <c r="B263" s="235"/>
      <c r="C263" s="217"/>
      <c r="D263" s="217"/>
    </row>
    <row r="264" spans="1:4" x14ac:dyDescent="0.2">
      <c r="A264" s="226"/>
      <c r="B264" s="215"/>
      <c r="C264" s="226"/>
      <c r="D264" s="226"/>
    </row>
    <row r="265" spans="1:4" x14ac:dyDescent="0.2">
      <c r="A265" s="226"/>
      <c r="B265" s="215"/>
      <c r="C265" s="227"/>
      <c r="D265" s="226"/>
    </row>
    <row r="266" spans="1:4" x14ac:dyDescent="0.2">
      <c r="A266" s="226"/>
      <c r="B266" s="215"/>
      <c r="C266" s="227"/>
      <c r="D266" s="226"/>
    </row>
    <row r="267" spans="1:4" x14ac:dyDescent="0.2">
      <c r="A267" s="226"/>
      <c r="B267" s="215"/>
      <c r="C267" s="227"/>
      <c r="D267" s="226"/>
    </row>
    <row r="268" spans="1:4" x14ac:dyDescent="0.2">
      <c r="A268" s="226"/>
      <c r="B268" s="215"/>
      <c r="C268" s="227"/>
      <c r="D268" s="226"/>
    </row>
    <row r="269" spans="1:4" x14ac:dyDescent="0.2">
      <c r="A269" s="217"/>
      <c r="B269" s="235"/>
      <c r="C269" s="221"/>
      <c r="D269" s="217"/>
    </row>
    <row r="270" spans="1:4" x14ac:dyDescent="0.2">
      <c r="A270" s="226"/>
      <c r="B270" s="215"/>
      <c r="C270" s="227"/>
      <c r="D270" s="226"/>
    </row>
    <row r="271" spans="1:4" x14ac:dyDescent="0.2">
      <c r="A271" s="226"/>
      <c r="B271" s="215"/>
      <c r="C271" s="227"/>
      <c r="D271" s="226"/>
    </row>
    <row r="272" spans="1:4" x14ac:dyDescent="0.2">
      <c r="A272" s="226"/>
      <c r="B272" s="215"/>
      <c r="C272" s="227"/>
      <c r="D272" s="226"/>
    </row>
    <row r="273" spans="1:4" x14ac:dyDescent="0.2">
      <c r="A273" s="226"/>
      <c r="B273" s="215"/>
      <c r="C273" s="227"/>
      <c r="D273" s="226"/>
    </row>
    <row r="274" spans="1:4" x14ac:dyDescent="0.2">
      <c r="A274" s="226"/>
      <c r="B274" s="215"/>
      <c r="C274" s="227"/>
      <c r="D274" s="226"/>
    </row>
    <row r="275" spans="1:4" x14ac:dyDescent="0.2">
      <c r="A275" s="226"/>
      <c r="B275" s="215"/>
      <c r="C275" s="227"/>
      <c r="D275" s="226"/>
    </row>
    <row r="276" spans="1:4" x14ac:dyDescent="0.2">
      <c r="A276" s="226"/>
      <c r="B276" s="215"/>
      <c r="C276" s="227"/>
      <c r="D276" s="226"/>
    </row>
    <row r="277" spans="1:4" x14ac:dyDescent="0.2">
      <c r="A277" s="226"/>
      <c r="B277" s="215"/>
      <c r="C277" s="227"/>
      <c r="D277" s="226"/>
    </row>
    <row r="278" spans="1:4" x14ac:dyDescent="0.2">
      <c r="A278" s="217"/>
      <c r="B278" s="215"/>
      <c r="C278" s="227"/>
      <c r="D278" s="217"/>
    </row>
    <row r="279" spans="1:4" x14ac:dyDescent="0.2">
      <c r="A279" s="218"/>
      <c r="B279" s="218"/>
      <c r="C279" s="218"/>
      <c r="D279" s="218"/>
    </row>
    <row r="280" spans="1:4" x14ac:dyDescent="0.2">
      <c r="A280" s="218"/>
      <c r="B280" s="218"/>
      <c r="C280" s="218"/>
      <c r="D280" s="218"/>
    </row>
    <row r="281" spans="1:4" x14ac:dyDescent="0.2">
      <c r="A281" s="218"/>
      <c r="B281" s="218"/>
      <c r="C281" s="218"/>
      <c r="D281" s="218"/>
    </row>
    <row r="282" spans="1:4" x14ac:dyDescent="0.2">
      <c r="A282" s="218"/>
      <c r="B282" s="218"/>
      <c r="C282" s="218"/>
      <c r="D282" s="218"/>
    </row>
    <row r="283" spans="1:4" x14ac:dyDescent="0.2">
      <c r="A283" s="218"/>
      <c r="B283" s="218"/>
      <c r="C283" s="218"/>
      <c r="D283" s="218"/>
    </row>
    <row r="284" spans="1:4" x14ac:dyDescent="0.2">
      <c r="A284" s="218"/>
      <c r="B284" s="218"/>
      <c r="C284" s="218"/>
      <c r="D284" s="218"/>
    </row>
    <row r="285" spans="1:4" x14ac:dyDescent="0.2">
      <c r="A285" s="218"/>
      <c r="B285" s="218"/>
      <c r="C285" s="218"/>
      <c r="D285" s="218"/>
    </row>
    <row r="286" spans="1:4" x14ac:dyDescent="0.2">
      <c r="A286" s="218"/>
      <c r="B286" s="218"/>
      <c r="C286" s="218"/>
      <c r="D286" s="218"/>
    </row>
    <row r="287" spans="1:4" x14ac:dyDescent="0.2">
      <c r="A287" s="218"/>
      <c r="B287" s="218"/>
      <c r="C287" s="218"/>
      <c r="D287" s="218"/>
    </row>
    <row r="288" spans="1:4" x14ac:dyDescent="0.2">
      <c r="A288" s="218"/>
      <c r="B288" s="218"/>
      <c r="C288" s="218"/>
      <c r="D288" s="218"/>
    </row>
    <row r="289" spans="1:4" x14ac:dyDescent="0.2">
      <c r="A289" s="218"/>
      <c r="B289" s="218"/>
      <c r="C289" s="218"/>
      <c r="D289" s="218"/>
    </row>
    <row r="290" spans="1:4" x14ac:dyDescent="0.2">
      <c r="A290" s="218"/>
      <c r="B290" s="218"/>
      <c r="C290" s="218"/>
      <c r="D290" s="218"/>
    </row>
    <row r="291" spans="1:4" x14ac:dyDescent="0.2">
      <c r="A291" s="218"/>
      <c r="B291" s="218"/>
      <c r="C291" s="218"/>
      <c r="D291" s="218"/>
    </row>
    <row r="292" spans="1:4" x14ac:dyDescent="0.2">
      <c r="A292" s="218"/>
      <c r="B292" s="218"/>
      <c r="C292" s="218"/>
      <c r="D292" s="218"/>
    </row>
    <row r="293" spans="1:4" x14ac:dyDescent="0.2">
      <c r="A293" s="218"/>
      <c r="B293" s="218"/>
      <c r="C293" s="218"/>
      <c r="D293" s="218"/>
    </row>
    <row r="294" spans="1:4" x14ac:dyDescent="0.2">
      <c r="A294" s="218"/>
      <c r="B294" s="218"/>
      <c r="C294" s="218"/>
      <c r="D294" s="218"/>
    </row>
    <row r="295" spans="1:4" x14ac:dyDescent="0.2">
      <c r="A295" s="218"/>
      <c r="B295" s="218"/>
      <c r="C295" s="218"/>
      <c r="D295" s="218"/>
    </row>
    <row r="296" spans="1:4" x14ac:dyDescent="0.2">
      <c r="A296" s="218"/>
      <c r="B296" s="218"/>
      <c r="C296" s="218"/>
      <c r="D296" s="218"/>
    </row>
    <row r="297" spans="1:4" x14ac:dyDescent="0.2">
      <c r="A297" s="218"/>
      <c r="B297" s="218"/>
      <c r="C297" s="218"/>
      <c r="D297" s="218"/>
    </row>
    <row r="298" spans="1:4" x14ac:dyDescent="0.2">
      <c r="A298" s="218"/>
      <c r="B298" s="218"/>
      <c r="C298" s="218"/>
      <c r="D298" s="218"/>
    </row>
    <row r="299" spans="1:4" x14ac:dyDescent="0.2">
      <c r="A299" s="218"/>
      <c r="B299" s="218"/>
      <c r="C299" s="218"/>
      <c r="D299" s="218"/>
    </row>
    <row r="300" spans="1:4" x14ac:dyDescent="0.2">
      <c r="A300" s="218"/>
      <c r="B300" s="218"/>
      <c r="C300" s="218"/>
      <c r="D300" s="218"/>
    </row>
    <row r="301" spans="1:4" x14ac:dyDescent="0.2">
      <c r="A301" s="218"/>
      <c r="B301" s="218"/>
      <c r="C301" s="218"/>
      <c r="D301" s="218"/>
    </row>
    <row r="302" spans="1:4" x14ac:dyDescent="0.2">
      <c r="A302" s="218"/>
      <c r="B302" s="218"/>
      <c r="C302" s="218"/>
      <c r="D302" s="218"/>
    </row>
    <row r="303" spans="1:4" x14ac:dyDescent="0.2">
      <c r="A303" s="218"/>
      <c r="B303" s="218"/>
      <c r="C303" s="218"/>
      <c r="D303" s="218"/>
    </row>
    <row r="304" spans="1:4" x14ac:dyDescent="0.2">
      <c r="A304" s="218"/>
      <c r="B304" s="218"/>
      <c r="C304" s="218"/>
      <c r="D304" s="218"/>
    </row>
    <row r="305" spans="1:4" x14ac:dyDescent="0.2">
      <c r="A305" s="218"/>
      <c r="B305" s="218"/>
      <c r="C305" s="218"/>
      <c r="D305" s="218"/>
    </row>
    <row r="306" spans="1:4" x14ac:dyDescent="0.2">
      <c r="A306" s="218"/>
      <c r="B306" s="218"/>
      <c r="C306" s="218"/>
      <c r="D306" s="218"/>
    </row>
    <row r="307" spans="1:4" x14ac:dyDescent="0.2">
      <c r="A307" s="218"/>
      <c r="B307" s="218"/>
      <c r="C307" s="218"/>
      <c r="D307" s="218"/>
    </row>
    <row r="308" spans="1:4" x14ac:dyDescent="0.2">
      <c r="A308" s="218"/>
      <c r="B308" s="218"/>
      <c r="C308" s="218"/>
      <c r="D308" s="218"/>
    </row>
    <row r="309" spans="1:4" x14ac:dyDescent="0.2">
      <c r="A309" s="218"/>
      <c r="B309" s="218"/>
      <c r="C309" s="218"/>
      <c r="D309" s="218"/>
    </row>
    <row r="310" spans="1:4" x14ac:dyDescent="0.2">
      <c r="A310" s="218"/>
      <c r="B310" s="218"/>
      <c r="C310" s="218"/>
      <c r="D310" s="218"/>
    </row>
    <row r="311" spans="1:4" x14ac:dyDescent="0.2">
      <c r="A311" s="218"/>
      <c r="B311" s="218"/>
      <c r="C311" s="218"/>
      <c r="D311" s="218"/>
    </row>
    <row r="312" spans="1:4" x14ac:dyDescent="0.2">
      <c r="A312" s="218"/>
      <c r="B312" s="218"/>
      <c r="C312" s="218"/>
      <c r="D312" s="218"/>
    </row>
    <row r="313" spans="1:4" x14ac:dyDescent="0.2">
      <c r="A313" s="218"/>
      <c r="B313" s="218"/>
      <c r="C313" s="218"/>
      <c r="D313" s="218"/>
    </row>
    <row r="314" spans="1:4" x14ac:dyDescent="0.2">
      <c r="A314" s="218"/>
      <c r="B314" s="218"/>
      <c r="C314" s="218"/>
      <c r="D314" s="218"/>
    </row>
    <row r="315" spans="1:4" x14ac:dyDescent="0.2">
      <c r="A315" s="218"/>
      <c r="B315" s="218"/>
      <c r="C315" s="218"/>
      <c r="D315" s="218"/>
    </row>
    <row r="316" spans="1:4" x14ac:dyDescent="0.2">
      <c r="A316" s="218"/>
      <c r="B316" s="218"/>
      <c r="C316" s="218"/>
      <c r="D316" s="218"/>
    </row>
    <row r="317" spans="1:4" x14ac:dyDescent="0.2">
      <c r="A317" s="218"/>
      <c r="B317" s="218"/>
      <c r="C317" s="218"/>
      <c r="D317" s="218"/>
    </row>
    <row r="318" spans="1:4" x14ac:dyDescent="0.2">
      <c r="A318" s="218"/>
      <c r="B318" s="218"/>
      <c r="C318" s="218"/>
      <c r="D318" s="218"/>
    </row>
    <row r="319" spans="1:4" x14ac:dyDescent="0.2">
      <c r="A319" s="218"/>
      <c r="B319" s="218"/>
      <c r="C319" s="218"/>
      <c r="D319" s="218"/>
    </row>
    <row r="320" spans="1:4" x14ac:dyDescent="0.2">
      <c r="A320" s="218"/>
      <c r="B320" s="218"/>
      <c r="C320" s="218"/>
      <c r="D320" s="218"/>
    </row>
    <row r="321" spans="1:4" x14ac:dyDescent="0.2">
      <c r="A321" s="218"/>
      <c r="B321" s="218"/>
      <c r="C321" s="218"/>
      <c r="D321" s="218"/>
    </row>
    <row r="322" spans="1:4" x14ac:dyDescent="0.2">
      <c r="A322" s="218"/>
      <c r="B322" s="218"/>
      <c r="C322" s="218"/>
      <c r="D322" s="218"/>
    </row>
    <row r="323" spans="1:4" x14ac:dyDescent="0.2">
      <c r="A323" s="218"/>
      <c r="B323" s="218"/>
      <c r="C323" s="218"/>
      <c r="D323" s="218"/>
    </row>
    <row r="324" spans="1:4" x14ac:dyDescent="0.2">
      <c r="A324" s="218"/>
      <c r="B324" s="218"/>
      <c r="C324" s="218"/>
      <c r="D324" s="218"/>
    </row>
    <row r="325" spans="1:4" x14ac:dyDescent="0.2">
      <c r="A325" s="218"/>
      <c r="B325" s="218"/>
      <c r="C325" s="218"/>
      <c r="D325" s="218"/>
    </row>
    <row r="326" spans="1:4" x14ac:dyDescent="0.2">
      <c r="A326" s="218"/>
      <c r="B326" s="218"/>
      <c r="C326" s="218"/>
      <c r="D326" s="218"/>
    </row>
    <row r="327" spans="1:4" x14ac:dyDescent="0.2">
      <c r="A327" s="218"/>
      <c r="B327" s="218"/>
      <c r="C327" s="218"/>
      <c r="D327" s="218"/>
    </row>
    <row r="328" spans="1:4" x14ac:dyDescent="0.2">
      <c r="A328" s="218"/>
      <c r="B328" s="218"/>
      <c r="C328" s="218"/>
      <c r="D328" s="218"/>
    </row>
    <row r="329" spans="1:4" x14ac:dyDescent="0.2">
      <c r="A329" s="218"/>
      <c r="B329" s="218"/>
      <c r="C329" s="218"/>
      <c r="D329" s="218"/>
    </row>
    <row r="330" spans="1:4" x14ac:dyDescent="0.2">
      <c r="A330" s="218"/>
      <c r="B330" s="218"/>
      <c r="C330" s="218"/>
      <c r="D330" s="218"/>
    </row>
    <row r="331" spans="1:4" x14ac:dyDescent="0.2">
      <c r="A331" s="218"/>
      <c r="B331" s="218"/>
      <c r="C331" s="218"/>
      <c r="D331" s="218"/>
    </row>
    <row r="332" spans="1:4" x14ac:dyDescent="0.2">
      <c r="A332" s="218"/>
      <c r="B332" s="218"/>
      <c r="C332" s="218"/>
      <c r="D332" s="218"/>
    </row>
    <row r="333" spans="1:4" x14ac:dyDescent="0.2">
      <c r="A333" s="218"/>
      <c r="B333" s="218"/>
      <c r="C333" s="218"/>
      <c r="D333" s="218"/>
    </row>
    <row r="334" spans="1:4" x14ac:dyDescent="0.2">
      <c r="A334" s="218"/>
      <c r="B334" s="218"/>
      <c r="C334" s="218"/>
      <c r="D334" s="218"/>
    </row>
    <row r="335" spans="1:4" x14ac:dyDescent="0.2">
      <c r="A335" s="218"/>
      <c r="B335" s="218"/>
      <c r="C335" s="218"/>
      <c r="D335" s="218"/>
    </row>
    <row r="336" spans="1:4" x14ac:dyDescent="0.2">
      <c r="A336" s="218"/>
      <c r="B336" s="218"/>
      <c r="C336" s="218"/>
      <c r="D336" s="218"/>
    </row>
    <row r="337" spans="1:4" x14ac:dyDescent="0.2">
      <c r="A337" s="218"/>
      <c r="B337" s="218"/>
      <c r="C337" s="218"/>
      <c r="D337" s="218"/>
    </row>
    <row r="338" spans="1:4" x14ac:dyDescent="0.2">
      <c r="A338" s="218"/>
      <c r="B338" s="218"/>
      <c r="C338" s="218"/>
      <c r="D338" s="218"/>
    </row>
    <row r="339" spans="1:4" x14ac:dyDescent="0.2">
      <c r="A339" s="218"/>
      <c r="B339" s="218"/>
      <c r="C339" s="218"/>
      <c r="D339" s="218"/>
    </row>
    <row r="340" spans="1:4" x14ac:dyDescent="0.2">
      <c r="A340" s="218"/>
      <c r="B340" s="218"/>
      <c r="C340" s="218"/>
      <c r="D340" s="218"/>
    </row>
    <row r="341" spans="1:4" x14ac:dyDescent="0.2">
      <c r="A341" s="218"/>
      <c r="B341" s="218"/>
      <c r="C341" s="218"/>
      <c r="D341" s="218"/>
    </row>
    <row r="342" spans="1:4" x14ac:dyDescent="0.2">
      <c r="A342" s="218"/>
      <c r="B342" s="218"/>
      <c r="C342" s="218"/>
      <c r="D342" s="218"/>
    </row>
    <row r="343" spans="1:4" x14ac:dyDescent="0.2">
      <c r="A343" s="218"/>
      <c r="B343" s="218"/>
      <c r="C343" s="218"/>
      <c r="D343" s="218"/>
    </row>
    <row r="344" spans="1:4" x14ac:dyDescent="0.2">
      <c r="A344" s="218"/>
      <c r="B344" s="218"/>
      <c r="C344" s="218"/>
      <c r="D344" s="218"/>
    </row>
    <row r="345" spans="1:4" x14ac:dyDescent="0.2">
      <c r="A345" s="218"/>
      <c r="B345" s="218"/>
      <c r="C345" s="218"/>
      <c r="D345" s="218"/>
    </row>
    <row r="346" spans="1:4" x14ac:dyDescent="0.2">
      <c r="A346" s="218"/>
      <c r="B346" s="218"/>
      <c r="C346" s="218"/>
      <c r="D346" s="218"/>
    </row>
    <row r="347" spans="1:4" x14ac:dyDescent="0.2">
      <c r="A347" s="218"/>
      <c r="B347" s="218"/>
      <c r="C347" s="218"/>
      <c r="D347" s="218"/>
    </row>
    <row r="348" spans="1:4" x14ac:dyDescent="0.2">
      <c r="A348" s="218"/>
      <c r="B348" s="218"/>
      <c r="C348" s="218"/>
      <c r="D348" s="218"/>
    </row>
    <row r="349" spans="1:4" x14ac:dyDescent="0.2">
      <c r="A349" s="218"/>
      <c r="B349" s="218"/>
      <c r="C349" s="218"/>
      <c r="D349" s="218"/>
    </row>
    <row r="350" spans="1:4" x14ac:dyDescent="0.2">
      <c r="A350" s="218"/>
      <c r="B350" s="218"/>
      <c r="C350" s="218"/>
      <c r="D350" s="218"/>
    </row>
    <row r="351" spans="1:4" x14ac:dyDescent="0.2">
      <c r="A351" s="218"/>
      <c r="B351" s="218"/>
      <c r="C351" s="218"/>
      <c r="D351" s="218"/>
    </row>
    <row r="352" spans="1:4" x14ac:dyDescent="0.2">
      <c r="A352" s="218"/>
      <c r="B352" s="218"/>
      <c r="C352" s="218"/>
      <c r="D352" s="218"/>
    </row>
    <row r="353" spans="1:4" x14ac:dyDescent="0.2">
      <c r="A353" s="218"/>
      <c r="B353" s="218"/>
      <c r="C353" s="218"/>
      <c r="D353" s="218"/>
    </row>
    <row r="354" spans="1:4" x14ac:dyDescent="0.2">
      <c r="A354" s="218"/>
      <c r="B354" s="218"/>
      <c r="C354" s="218"/>
      <c r="D354" s="218"/>
    </row>
    <row r="355" spans="1:4" x14ac:dyDescent="0.2">
      <c r="A355" s="218"/>
      <c r="B355" s="218"/>
      <c r="C355" s="218"/>
      <c r="D355" s="218"/>
    </row>
    <row r="356" spans="1:4" x14ac:dyDescent="0.2">
      <c r="A356" s="218"/>
      <c r="B356" s="218"/>
      <c r="C356" s="218"/>
      <c r="D356" s="218"/>
    </row>
    <row r="357" spans="1:4" x14ac:dyDescent="0.2">
      <c r="A357" s="218"/>
      <c r="B357" s="218"/>
      <c r="C357" s="218"/>
      <c r="D357" s="218"/>
    </row>
    <row r="358" spans="1:4" x14ac:dyDescent="0.2">
      <c r="A358" s="218"/>
      <c r="B358" s="218"/>
      <c r="C358" s="218"/>
      <c r="D358" s="218"/>
    </row>
    <row r="359" spans="1:4" x14ac:dyDescent="0.2">
      <c r="A359" s="218"/>
      <c r="B359" s="218"/>
      <c r="C359" s="218"/>
      <c r="D359" s="218"/>
    </row>
    <row r="360" spans="1:4" x14ac:dyDescent="0.2">
      <c r="A360" s="218"/>
      <c r="B360" s="218"/>
      <c r="C360" s="218"/>
      <c r="D360" s="218"/>
    </row>
    <row r="361" spans="1:4" x14ac:dyDescent="0.2">
      <c r="A361" s="218"/>
      <c r="B361" s="218"/>
      <c r="C361" s="218"/>
      <c r="D361" s="218"/>
    </row>
    <row r="362" spans="1:4" x14ac:dyDescent="0.2">
      <c r="A362" s="218"/>
      <c r="B362" s="218"/>
      <c r="C362" s="218"/>
      <c r="D362" s="218"/>
    </row>
    <row r="363" spans="1:4" x14ac:dyDescent="0.2">
      <c r="A363" s="218"/>
      <c r="B363" s="218"/>
      <c r="C363" s="218"/>
      <c r="D363" s="218"/>
    </row>
    <row r="364" spans="1:4" x14ac:dyDescent="0.2">
      <c r="A364" s="218"/>
      <c r="B364" s="218"/>
      <c r="C364" s="218"/>
      <c r="D364" s="218"/>
    </row>
    <row r="365" spans="1:4" x14ac:dyDescent="0.2">
      <c r="A365" s="218"/>
      <c r="B365" s="218"/>
      <c r="C365" s="218"/>
      <c r="D365" s="218"/>
    </row>
    <row r="366" spans="1:4" x14ac:dyDescent="0.2">
      <c r="A366" s="218"/>
      <c r="B366" s="218"/>
      <c r="C366" s="218"/>
      <c r="D366" s="218"/>
    </row>
    <row r="367" spans="1:4" x14ac:dyDescent="0.2">
      <c r="A367" s="218"/>
      <c r="B367" s="218"/>
      <c r="C367" s="218"/>
      <c r="D367" s="218"/>
    </row>
    <row r="368" spans="1:4" x14ac:dyDescent="0.2">
      <c r="A368" s="218"/>
      <c r="B368" s="218"/>
      <c r="C368" s="218"/>
      <c r="D368" s="218"/>
    </row>
    <row r="369" spans="1:4" x14ac:dyDescent="0.2">
      <c r="A369" s="218"/>
      <c r="B369" s="218"/>
      <c r="C369" s="218"/>
      <c r="D369" s="218"/>
    </row>
    <row r="370" spans="1:4" x14ac:dyDescent="0.2">
      <c r="A370" s="218"/>
      <c r="B370" s="218"/>
      <c r="C370" s="218"/>
      <c r="D370" s="218"/>
    </row>
    <row r="371" spans="1:4" x14ac:dyDescent="0.2">
      <c r="A371" s="218"/>
      <c r="B371" s="218"/>
      <c r="C371" s="218"/>
      <c r="D371" s="218"/>
    </row>
    <row r="372" spans="1:4" x14ac:dyDescent="0.2">
      <c r="A372" s="218"/>
      <c r="B372" s="218"/>
      <c r="C372" s="218"/>
      <c r="D372" s="218"/>
    </row>
    <row r="373" spans="1:4" x14ac:dyDescent="0.2">
      <c r="A373" s="218"/>
      <c r="B373" s="218"/>
      <c r="C373" s="218"/>
      <c r="D373" s="218"/>
    </row>
    <row r="374" spans="1:4" x14ac:dyDescent="0.2">
      <c r="A374" s="218"/>
      <c r="B374" s="218"/>
      <c r="C374" s="218"/>
      <c r="D374" s="218"/>
    </row>
    <row r="375" spans="1:4" x14ac:dyDescent="0.2">
      <c r="A375" s="218"/>
      <c r="B375" s="218"/>
      <c r="C375" s="218"/>
      <c r="D375" s="218"/>
    </row>
    <row r="376" spans="1:4" x14ac:dyDescent="0.2">
      <c r="A376" s="218"/>
      <c r="B376" s="218"/>
      <c r="C376" s="218"/>
      <c r="D376" s="218"/>
    </row>
    <row r="377" spans="1:4" x14ac:dyDescent="0.2">
      <c r="A377" s="218"/>
      <c r="B377" s="218"/>
      <c r="C377" s="218"/>
      <c r="D377" s="218"/>
    </row>
    <row r="378" spans="1:4" x14ac:dyDescent="0.2">
      <c r="A378" s="218"/>
      <c r="B378" s="218"/>
      <c r="C378" s="218"/>
      <c r="D378" s="218"/>
    </row>
    <row r="379" spans="1:4" x14ac:dyDescent="0.2">
      <c r="A379" s="218"/>
      <c r="B379" s="218"/>
      <c r="C379" s="218"/>
      <c r="D379" s="218"/>
    </row>
    <row r="380" spans="1:4" x14ac:dyDescent="0.2">
      <c r="A380" s="218"/>
      <c r="B380" s="218"/>
      <c r="C380" s="218"/>
      <c r="D380" s="218"/>
    </row>
    <row r="381" spans="1:4" x14ac:dyDescent="0.2">
      <c r="A381" s="218"/>
      <c r="B381" s="218"/>
      <c r="C381" s="218"/>
      <c r="D381" s="218"/>
    </row>
    <row r="382" spans="1:4" x14ac:dyDescent="0.2">
      <c r="A382" s="218"/>
      <c r="B382" s="218"/>
      <c r="C382" s="218"/>
      <c r="D382" s="218"/>
    </row>
    <row r="383" spans="1:4" x14ac:dyDescent="0.2">
      <c r="A383" s="218"/>
      <c r="B383" s="218"/>
      <c r="C383" s="218"/>
      <c r="D383" s="218"/>
    </row>
    <row r="384" spans="1:4" x14ac:dyDescent="0.2">
      <c r="A384" s="218"/>
      <c r="B384" s="218"/>
      <c r="C384" s="218"/>
      <c r="D384" s="218"/>
    </row>
    <row r="385" spans="1:4" x14ac:dyDescent="0.2">
      <c r="A385" s="218"/>
      <c r="B385" s="218"/>
      <c r="C385" s="218"/>
      <c r="D385" s="218"/>
    </row>
    <row r="386" spans="1:4" x14ac:dyDescent="0.2">
      <c r="A386" s="218"/>
      <c r="B386" s="218"/>
      <c r="C386" s="218"/>
      <c r="D386" s="218"/>
    </row>
    <row r="387" spans="1:4" x14ac:dyDescent="0.2">
      <c r="A387" s="218"/>
      <c r="B387" s="218"/>
      <c r="C387" s="218"/>
      <c r="D387" s="218"/>
    </row>
    <row r="388" spans="1:4" x14ac:dyDescent="0.2">
      <c r="A388" s="218"/>
      <c r="B388" s="218"/>
      <c r="C388" s="218"/>
      <c r="D388" s="218"/>
    </row>
    <row r="389" spans="1:4" x14ac:dyDescent="0.2">
      <c r="A389" s="218"/>
      <c r="B389" s="218"/>
      <c r="C389" s="218"/>
      <c r="D389" s="218"/>
    </row>
    <row r="390" spans="1:4" x14ac:dyDescent="0.2">
      <c r="A390" s="218"/>
      <c r="B390" s="218"/>
      <c r="C390" s="218"/>
      <c r="D390" s="218"/>
    </row>
    <row r="391" spans="1:4" x14ac:dyDescent="0.2">
      <c r="A391" s="218"/>
      <c r="B391" s="218"/>
      <c r="C391" s="218"/>
      <c r="D391" s="218"/>
    </row>
    <row r="392" spans="1:4" x14ac:dyDescent="0.2">
      <c r="A392" s="218"/>
      <c r="B392" s="218"/>
      <c r="C392" s="218"/>
      <c r="D392" s="218"/>
    </row>
    <row r="393" spans="1:4" x14ac:dyDescent="0.2">
      <c r="A393" s="218"/>
      <c r="B393" s="218"/>
      <c r="C393" s="218"/>
      <c r="D393" s="218"/>
    </row>
    <row r="394" spans="1:4" x14ac:dyDescent="0.2">
      <c r="A394" s="218"/>
      <c r="B394" s="218"/>
      <c r="C394" s="218"/>
      <c r="D394" s="218"/>
    </row>
    <row r="395" spans="1:4" x14ac:dyDescent="0.2">
      <c r="A395" s="218"/>
      <c r="B395" s="218"/>
      <c r="C395" s="218"/>
      <c r="D395" s="218"/>
    </row>
    <row r="396" spans="1:4" x14ac:dyDescent="0.2">
      <c r="A396" s="218"/>
      <c r="B396" s="218"/>
      <c r="C396" s="218"/>
      <c r="D396" s="218"/>
    </row>
    <row r="397" spans="1:4" x14ac:dyDescent="0.2">
      <c r="A397" s="218"/>
      <c r="B397" s="218"/>
      <c r="C397" s="218"/>
      <c r="D397" s="218"/>
    </row>
    <row r="398" spans="1:4" x14ac:dyDescent="0.2">
      <c r="A398" s="218"/>
      <c r="B398" s="218"/>
      <c r="C398" s="218"/>
      <c r="D398" s="218"/>
    </row>
    <row r="399" spans="1:4" x14ac:dyDescent="0.2">
      <c r="A399" s="218"/>
      <c r="B399" s="218"/>
      <c r="C399" s="218"/>
      <c r="D399" s="218"/>
    </row>
    <row r="400" spans="1:4" x14ac:dyDescent="0.2">
      <c r="A400" s="218"/>
      <c r="B400" s="218"/>
      <c r="C400" s="218"/>
      <c r="D400" s="218"/>
    </row>
    <row r="401" spans="1:4" x14ac:dyDescent="0.2">
      <c r="A401" s="218"/>
      <c r="B401" s="218"/>
      <c r="C401" s="218"/>
      <c r="D401" s="218"/>
    </row>
    <row r="402" spans="1:4" x14ac:dyDescent="0.2">
      <c r="A402" s="218"/>
      <c r="B402" s="218"/>
      <c r="C402" s="218"/>
      <c r="D402" s="218"/>
    </row>
    <row r="403" spans="1:4" x14ac:dyDescent="0.2">
      <c r="A403" s="218"/>
      <c r="B403" s="218"/>
      <c r="C403" s="218"/>
      <c r="D403" s="218"/>
    </row>
    <row r="404" spans="1:4" x14ac:dyDescent="0.2">
      <c r="A404" s="218"/>
      <c r="B404" s="218"/>
      <c r="C404" s="218"/>
      <c r="D404" s="218"/>
    </row>
    <row r="405" spans="1:4" x14ac:dyDescent="0.2">
      <c r="A405" s="218"/>
      <c r="B405" s="218"/>
      <c r="C405" s="218"/>
      <c r="D405" s="218"/>
    </row>
    <row r="406" spans="1:4" x14ac:dyDescent="0.2">
      <c r="A406" s="218"/>
      <c r="B406" s="218"/>
      <c r="C406" s="218"/>
      <c r="D406" s="218"/>
    </row>
    <row r="407" spans="1:4" x14ac:dyDescent="0.2">
      <c r="A407" s="218"/>
      <c r="B407" s="218"/>
      <c r="C407" s="218"/>
      <c r="D407" s="218"/>
    </row>
    <row r="408" spans="1:4" x14ac:dyDescent="0.2">
      <c r="A408" s="218"/>
      <c r="B408" s="218"/>
      <c r="C408" s="218"/>
      <c r="D408" s="218"/>
    </row>
    <row r="409" spans="1:4" x14ac:dyDescent="0.2">
      <c r="A409" s="218"/>
      <c r="B409" s="218"/>
      <c r="C409" s="218"/>
      <c r="D409" s="218"/>
    </row>
    <row r="410" spans="1:4" x14ac:dyDescent="0.2">
      <c r="A410" s="218"/>
      <c r="B410" s="218"/>
      <c r="C410" s="218"/>
      <c r="D410" s="218"/>
    </row>
    <row r="411" spans="1:4" x14ac:dyDescent="0.2">
      <c r="A411" s="218"/>
      <c r="B411" s="218"/>
      <c r="C411" s="218"/>
      <c r="D411" s="218"/>
    </row>
    <row r="412" spans="1:4" x14ac:dyDescent="0.2">
      <c r="A412" s="218"/>
      <c r="B412" s="218"/>
      <c r="C412" s="218"/>
      <c r="D412" s="218"/>
    </row>
    <row r="413" spans="1:4" x14ac:dyDescent="0.2">
      <c r="A413" s="218"/>
      <c r="B413" s="218"/>
      <c r="C413" s="218"/>
      <c r="D413" s="218"/>
    </row>
    <row r="414" spans="1:4" x14ac:dyDescent="0.2">
      <c r="A414" s="218"/>
      <c r="B414" s="218"/>
      <c r="C414" s="218"/>
      <c r="D414" s="218"/>
    </row>
    <row r="415" spans="1:4" x14ac:dyDescent="0.2">
      <c r="A415" s="218"/>
      <c r="B415" s="218"/>
      <c r="C415" s="218"/>
      <c r="D415" s="218"/>
    </row>
    <row r="416" spans="1:4" x14ac:dyDescent="0.2">
      <c r="A416" s="218"/>
      <c r="B416" s="218"/>
      <c r="C416" s="218"/>
      <c r="D416" s="218"/>
    </row>
    <row r="417" spans="1:4" x14ac:dyDescent="0.2">
      <c r="A417" s="218"/>
      <c r="B417" s="218"/>
      <c r="C417" s="218"/>
      <c r="D417" s="218"/>
    </row>
    <row r="418" spans="1:4" x14ac:dyDescent="0.2">
      <c r="A418" s="218"/>
      <c r="B418" s="218"/>
      <c r="C418" s="218"/>
      <c r="D418" s="218"/>
    </row>
    <row r="419" spans="1:4" x14ac:dyDescent="0.2">
      <c r="A419" s="218"/>
      <c r="B419" s="218"/>
      <c r="C419" s="218"/>
      <c r="D419" s="218"/>
    </row>
    <row r="420" spans="1:4" x14ac:dyDescent="0.2">
      <c r="A420" s="218"/>
      <c r="B420" s="218"/>
      <c r="C420" s="218"/>
      <c r="D420" s="218"/>
    </row>
    <row r="421" spans="1:4" x14ac:dyDescent="0.2">
      <c r="A421" s="218"/>
      <c r="B421" s="218"/>
      <c r="C421" s="218"/>
      <c r="D421" s="218"/>
    </row>
    <row r="422" spans="1:4" x14ac:dyDescent="0.2">
      <c r="A422" s="218"/>
      <c r="B422" s="218"/>
      <c r="C422" s="218"/>
      <c r="D422" s="218"/>
    </row>
    <row r="423" spans="1:4" x14ac:dyDescent="0.2">
      <c r="A423" s="218"/>
      <c r="B423" s="218"/>
      <c r="C423" s="218"/>
      <c r="D423" s="218"/>
    </row>
    <row r="424" spans="1:4" x14ac:dyDescent="0.2">
      <c r="A424" s="218"/>
      <c r="B424" s="218"/>
      <c r="C424" s="218"/>
      <c r="D424" s="218"/>
    </row>
    <row r="425" spans="1:4" x14ac:dyDescent="0.2">
      <c r="A425" s="218"/>
      <c r="B425" s="218"/>
      <c r="C425" s="218"/>
      <c r="D425" s="218"/>
    </row>
    <row r="426" spans="1:4" x14ac:dyDescent="0.2">
      <c r="A426" s="218"/>
      <c r="B426" s="218"/>
      <c r="C426" s="218"/>
      <c r="D426" s="218"/>
    </row>
    <row r="427" spans="1:4" x14ac:dyDescent="0.2">
      <c r="A427" s="218"/>
      <c r="B427" s="218"/>
      <c r="C427" s="218"/>
      <c r="D427" s="218"/>
    </row>
    <row r="428" spans="1:4" x14ac:dyDescent="0.2">
      <c r="A428" s="218"/>
      <c r="B428" s="218"/>
      <c r="C428" s="218"/>
      <c r="D428" s="218"/>
    </row>
    <row r="429" spans="1:4" x14ac:dyDescent="0.2">
      <c r="A429" s="218"/>
      <c r="B429" s="218"/>
      <c r="C429" s="218"/>
      <c r="D429" s="218"/>
    </row>
    <row r="430" spans="1:4" x14ac:dyDescent="0.2">
      <c r="A430" s="218"/>
      <c r="B430" s="218"/>
      <c r="C430" s="218"/>
      <c r="D430" s="218"/>
    </row>
    <row r="431" spans="1:4" x14ac:dyDescent="0.2">
      <c r="A431" s="218"/>
      <c r="B431" s="218"/>
      <c r="C431" s="218"/>
      <c r="D431" s="218"/>
    </row>
    <row r="432" spans="1:4" x14ac:dyDescent="0.2">
      <c r="A432" s="218"/>
      <c r="B432" s="218"/>
      <c r="C432" s="218"/>
      <c r="D432" s="218"/>
    </row>
    <row r="433" spans="1:4" x14ac:dyDescent="0.2">
      <c r="A433" s="218"/>
      <c r="B433" s="218"/>
      <c r="C433" s="218"/>
      <c r="D433" s="218"/>
    </row>
    <row r="434" spans="1:4" x14ac:dyDescent="0.2">
      <c r="A434" s="218"/>
      <c r="B434" s="218"/>
      <c r="C434" s="218"/>
      <c r="D434" s="218"/>
    </row>
    <row r="435" spans="1:4" x14ac:dyDescent="0.2">
      <c r="A435" s="218"/>
      <c r="B435" s="218"/>
      <c r="C435" s="218"/>
      <c r="D435" s="218"/>
    </row>
    <row r="436" spans="1:4" x14ac:dyDescent="0.2">
      <c r="A436" s="218"/>
      <c r="B436" s="218"/>
      <c r="C436" s="218"/>
      <c r="D436" s="218"/>
    </row>
    <row r="437" spans="1:4" x14ac:dyDescent="0.2">
      <c r="A437" s="218"/>
      <c r="B437" s="218"/>
      <c r="C437" s="218"/>
      <c r="D437" s="218"/>
    </row>
    <row r="438" spans="1:4" x14ac:dyDescent="0.2">
      <c r="A438" s="218"/>
      <c r="B438" s="218"/>
      <c r="C438" s="218"/>
      <c r="D438" s="218"/>
    </row>
    <row r="439" spans="1:4" x14ac:dyDescent="0.2">
      <c r="A439" s="218"/>
      <c r="B439" s="218"/>
      <c r="C439" s="218"/>
      <c r="D439" s="218"/>
    </row>
    <row r="440" spans="1:4" x14ac:dyDescent="0.2">
      <c r="A440" s="218"/>
      <c r="B440" s="218"/>
      <c r="C440" s="218"/>
      <c r="D440" s="218"/>
    </row>
    <row r="441" spans="1:4" x14ac:dyDescent="0.2">
      <c r="A441" s="218"/>
      <c r="B441" s="218"/>
      <c r="C441" s="218"/>
      <c r="D441" s="218"/>
    </row>
    <row r="442" spans="1:4" x14ac:dyDescent="0.2">
      <c r="A442" s="218"/>
      <c r="B442" s="218"/>
      <c r="C442" s="218"/>
      <c r="D442" s="218"/>
    </row>
    <row r="443" spans="1:4" x14ac:dyDescent="0.2">
      <c r="A443" s="218"/>
      <c r="B443" s="218"/>
      <c r="C443" s="218"/>
      <c r="D443" s="218"/>
    </row>
    <row r="444" spans="1:4" x14ac:dyDescent="0.2">
      <c r="A444" s="218"/>
      <c r="B444" s="218"/>
      <c r="C444" s="218"/>
      <c r="D444" s="218"/>
    </row>
    <row r="445" spans="1:4" x14ac:dyDescent="0.2">
      <c r="A445" s="218"/>
      <c r="B445" s="218"/>
      <c r="C445" s="218"/>
      <c r="D445" s="218"/>
    </row>
    <row r="446" spans="1:4" x14ac:dyDescent="0.2">
      <c r="A446" s="218"/>
      <c r="B446" s="218"/>
      <c r="C446" s="218"/>
      <c r="D446" s="218"/>
    </row>
    <row r="447" spans="1:4" x14ac:dyDescent="0.2">
      <c r="A447" s="218"/>
      <c r="B447" s="218"/>
      <c r="C447" s="218"/>
      <c r="D447" s="218"/>
    </row>
    <row r="448" spans="1:4" x14ac:dyDescent="0.2">
      <c r="A448" s="218"/>
      <c r="B448" s="218"/>
      <c r="C448" s="218"/>
      <c r="D448" s="218"/>
    </row>
    <row r="449" spans="1:4" x14ac:dyDescent="0.2">
      <c r="A449" s="218"/>
      <c r="B449" s="218"/>
      <c r="C449" s="218"/>
      <c r="D449" s="218"/>
    </row>
    <row r="450" spans="1:4" x14ac:dyDescent="0.2">
      <c r="A450" s="218"/>
      <c r="B450" s="218"/>
      <c r="C450" s="218"/>
      <c r="D450" s="218"/>
    </row>
    <row r="451" spans="1:4" x14ac:dyDescent="0.2">
      <c r="A451" s="218"/>
      <c r="B451" s="218"/>
      <c r="C451" s="218"/>
      <c r="D451" s="218"/>
    </row>
    <row r="452" spans="1:4" x14ac:dyDescent="0.2">
      <c r="A452" s="218"/>
      <c r="B452" s="218"/>
      <c r="C452" s="218"/>
      <c r="D452" s="218"/>
    </row>
    <row r="453" spans="1:4" x14ac:dyDescent="0.2">
      <c r="A453" s="218"/>
      <c r="B453" s="218"/>
      <c r="C453" s="218"/>
      <c r="D453" s="218"/>
    </row>
    <row r="454" spans="1:4" x14ac:dyDescent="0.2">
      <c r="A454" s="218"/>
      <c r="B454" s="218"/>
      <c r="C454" s="218"/>
      <c r="D454" s="218"/>
    </row>
    <row r="455" spans="1:4" x14ac:dyDescent="0.2">
      <c r="A455" s="218"/>
      <c r="B455" s="218"/>
      <c r="C455" s="218"/>
      <c r="D455" s="218"/>
    </row>
  </sheetData>
  <mergeCells count="8">
    <mergeCell ref="A1:E5"/>
    <mergeCell ref="A54:C5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10" zoomScaleNormal="110" zoomScaleSheetLayoutView="120" workbookViewId="0">
      <selection activeCell="A10" sqref="A10:C10"/>
    </sheetView>
  </sheetViews>
  <sheetFormatPr defaultRowHeight="15" x14ac:dyDescent="0.25"/>
  <cols>
    <col min="1" max="1" width="46.28515625" customWidth="1"/>
    <col min="2" max="2" width="27" customWidth="1"/>
    <col min="3" max="3" width="18.28515625" customWidth="1"/>
    <col min="4" max="4" width="21.28515625" customWidth="1"/>
  </cols>
  <sheetData>
    <row r="1" spans="1:3" ht="15.75" customHeight="1" x14ac:dyDescent="0.25">
      <c r="A1" s="414" t="s">
        <v>349</v>
      </c>
      <c r="B1" s="411"/>
      <c r="C1" s="411"/>
    </row>
    <row r="2" spans="1:3" ht="15.75" customHeight="1" x14ac:dyDescent="0.25">
      <c r="A2" s="411"/>
      <c r="B2" s="411"/>
      <c r="C2" s="411"/>
    </row>
    <row r="3" spans="1:3" ht="15.75" customHeight="1" x14ac:dyDescent="0.25">
      <c r="A3" s="411"/>
      <c r="B3" s="411"/>
      <c r="C3" s="411"/>
    </row>
    <row r="4" spans="1:3" ht="64.5" customHeight="1" x14ac:dyDescent="0.25">
      <c r="A4" s="411"/>
      <c r="B4" s="411"/>
      <c r="C4" s="411"/>
    </row>
    <row r="5" spans="1:3" ht="15.75" x14ac:dyDescent="0.25">
      <c r="A5" s="354"/>
    </row>
    <row r="6" spans="1:3" ht="15.75" x14ac:dyDescent="0.25">
      <c r="A6" s="411" t="s">
        <v>320</v>
      </c>
      <c r="B6" s="411"/>
      <c r="C6" s="411"/>
    </row>
    <row r="7" spans="1:3" ht="15.75" x14ac:dyDescent="0.25">
      <c r="A7" s="355"/>
    </row>
    <row r="8" spans="1:3" ht="15.75" x14ac:dyDescent="0.25">
      <c r="A8" s="355"/>
    </row>
    <row r="9" spans="1:3" ht="6" customHeight="1" x14ac:dyDescent="0.25">
      <c r="A9" s="355"/>
    </row>
    <row r="10" spans="1:3" ht="45.75" customHeight="1" x14ac:dyDescent="0.25">
      <c r="A10" s="415" t="s">
        <v>321</v>
      </c>
      <c r="B10" s="415"/>
      <c r="C10" s="415"/>
    </row>
    <row r="11" spans="1:3" ht="16.5" thickBot="1" x14ac:dyDescent="0.3">
      <c r="A11" s="355"/>
    </row>
    <row r="12" spans="1:3" ht="15.75" customHeight="1" x14ac:dyDescent="0.25">
      <c r="A12" s="412" t="s">
        <v>322</v>
      </c>
      <c r="B12" s="412" t="s">
        <v>4</v>
      </c>
      <c r="C12" s="412" t="s">
        <v>323</v>
      </c>
    </row>
    <row r="13" spans="1:3" ht="15.75" thickBot="1" x14ac:dyDescent="0.3">
      <c r="A13" s="413"/>
      <c r="B13" s="413"/>
      <c r="C13" s="413"/>
    </row>
    <row r="14" spans="1:3" ht="40.5" customHeight="1" thickBot="1" x14ac:dyDescent="0.3">
      <c r="A14" s="356" t="s">
        <v>324</v>
      </c>
      <c r="B14" s="362" t="s">
        <v>344</v>
      </c>
      <c r="C14" s="357">
        <v>0</v>
      </c>
    </row>
    <row r="15" spans="1:3" ht="42.75" customHeight="1" thickBot="1" x14ac:dyDescent="0.3">
      <c r="A15" s="356" t="s">
        <v>325</v>
      </c>
      <c r="B15" s="362" t="s">
        <v>335</v>
      </c>
      <c r="C15" s="357">
        <v>0</v>
      </c>
    </row>
    <row r="16" spans="1:3" ht="30" customHeight="1" thickBot="1" x14ac:dyDescent="0.3">
      <c r="A16" s="358" t="s">
        <v>326</v>
      </c>
      <c r="B16" s="363" t="s">
        <v>336</v>
      </c>
      <c r="C16" s="359">
        <f>C17</f>
        <v>89981.4</v>
      </c>
    </row>
    <row r="17" spans="1:5" ht="35.25" customHeight="1" thickBot="1" x14ac:dyDescent="0.3">
      <c r="A17" s="356" t="s">
        <v>327</v>
      </c>
      <c r="B17" s="362" t="s">
        <v>337</v>
      </c>
      <c r="C17" s="360">
        <f>C18</f>
        <v>89981.4</v>
      </c>
    </row>
    <row r="18" spans="1:5" ht="33" customHeight="1" thickBot="1" x14ac:dyDescent="0.3">
      <c r="A18" s="356" t="s">
        <v>328</v>
      </c>
      <c r="B18" s="362" t="s">
        <v>338</v>
      </c>
      <c r="C18" s="360">
        <f>C19</f>
        <v>89981.4</v>
      </c>
    </row>
    <row r="19" spans="1:5" ht="72" customHeight="1" thickBot="1" x14ac:dyDescent="0.3">
      <c r="A19" s="356" t="s">
        <v>329</v>
      </c>
      <c r="B19" s="362" t="s">
        <v>339</v>
      </c>
      <c r="C19" s="360">
        <v>89981.4</v>
      </c>
    </row>
    <row r="20" spans="1:5" ht="28.5" customHeight="1" thickBot="1" x14ac:dyDescent="0.3">
      <c r="A20" s="358" t="s">
        <v>330</v>
      </c>
      <c r="B20" s="363" t="s">
        <v>340</v>
      </c>
      <c r="C20" s="359">
        <f>C21</f>
        <v>89981.4</v>
      </c>
    </row>
    <row r="21" spans="1:5" ht="31.5" customHeight="1" thickBot="1" x14ac:dyDescent="0.3">
      <c r="A21" s="356" t="s">
        <v>331</v>
      </c>
      <c r="B21" s="362" t="s">
        <v>341</v>
      </c>
      <c r="C21" s="360">
        <f>C22</f>
        <v>89981.4</v>
      </c>
    </row>
    <row r="22" spans="1:5" ht="42" customHeight="1" thickBot="1" x14ac:dyDescent="0.3">
      <c r="A22" s="361" t="s">
        <v>332</v>
      </c>
      <c r="B22" s="362" t="s">
        <v>342</v>
      </c>
      <c r="C22" s="360">
        <f>C23</f>
        <v>89981.4</v>
      </c>
    </row>
    <row r="23" spans="1:5" ht="76.5" customHeight="1" thickBot="1" x14ac:dyDescent="0.3">
      <c r="A23" s="356" t="s">
        <v>333</v>
      </c>
      <c r="B23" s="362" t="s">
        <v>343</v>
      </c>
      <c r="C23" s="360">
        <f>89981.4</f>
        <v>89981.4</v>
      </c>
      <c r="E23" s="364"/>
    </row>
    <row r="24" spans="1:5" ht="47.25" customHeight="1" thickBot="1" x14ac:dyDescent="0.3">
      <c r="A24" s="409" t="s">
        <v>334</v>
      </c>
      <c r="B24" s="410"/>
      <c r="C24" s="359">
        <f>C16-C20</f>
        <v>0</v>
      </c>
    </row>
  </sheetData>
  <mergeCells count="7">
    <mergeCell ref="A1:C4"/>
    <mergeCell ref="A10:C10"/>
    <mergeCell ref="A24:B24"/>
    <mergeCell ref="A6:C6"/>
    <mergeCell ref="A12:A13"/>
    <mergeCell ref="B12:B13"/>
    <mergeCell ref="C12:C13"/>
  </mergeCells>
  <pageMargins left="0.78740157480314965" right="0.27559055118110237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Прилож.1 ДОХОДЫ 2018 Ноябрь</vt:lpstr>
      <vt:lpstr>Прилож 2 функц 2018 Ноябрь</vt:lpstr>
      <vt:lpstr>Прилож. №3 ведомственная Ноябрь</vt:lpstr>
      <vt:lpstr>Прил.№4 по разд подр. Ноябрь</vt:lpstr>
      <vt:lpstr>Приложение 5 Ноябрь</vt:lpstr>
      <vt:lpstr>'Прилож.1 ДОХОДЫ 2018 Ноябрь'!OLE_LINK1</vt:lpstr>
      <vt:lpstr>'Прил.№4 по разд подр. Ноябрь'!Область_печати</vt:lpstr>
      <vt:lpstr>'Прилож 2 функц 2018 Ноябрь'!Область_печати</vt:lpstr>
      <vt:lpstr>'Прилож. №3 ведомственная Ноябрь'!Область_печати</vt:lpstr>
      <vt:lpstr>'Прилож.1 ДОХОДЫ 2018 Ноябрь'!Область_печати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2018-11-23T11:40:42Z</dcterms:modified>
</cp:coreProperties>
</file>