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СВОД. БЮДЖ. РОС. Декабрь" sheetId="2" r:id="rId1"/>
  </sheets>
  <definedNames>
    <definedName name="_xlnm.Print_Area" localSheetId="0">'СВОД. БЮДЖ. РОС. Декабрь'!$A$1:$E$189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2" l="1"/>
  <c r="E187" i="2"/>
  <c r="E186" i="2"/>
  <c r="E185" i="2"/>
  <c r="E184" i="2"/>
  <c r="E183" i="2"/>
  <c r="E182" i="2" s="1"/>
  <c r="E179" i="2"/>
  <c r="E178" i="2" s="1"/>
  <c r="E174" i="2"/>
  <c r="E173" i="2"/>
  <c r="E172" i="2"/>
  <c r="E171" i="2"/>
  <c r="E170" i="2"/>
  <c r="E169" i="2"/>
  <c r="E167" i="2"/>
  <c r="E166" i="2" s="1"/>
  <c r="E161" i="2"/>
  <c r="E158" i="2"/>
  <c r="E157" i="2"/>
  <c r="E154" i="2"/>
  <c r="E153" i="2"/>
  <c r="E149" i="2"/>
  <c r="E142" i="2"/>
  <c r="E139" i="2"/>
  <c r="E136" i="2"/>
  <c r="E133" i="2"/>
  <c r="E130" i="2"/>
  <c r="E127" i="2"/>
  <c r="E123" i="2"/>
  <c r="E122" i="2"/>
  <c r="E121" i="2" s="1"/>
  <c r="E119" i="2"/>
  <c r="E118" i="2"/>
  <c r="E117" i="2" s="1"/>
  <c r="E114" i="2"/>
  <c r="E113" i="2" s="1"/>
  <c r="E112" i="2"/>
  <c r="E110" i="2"/>
  <c r="E109" i="2" s="1"/>
  <c r="E105" i="2"/>
  <c r="E104" i="2"/>
  <c r="E102" i="2"/>
  <c r="E101" i="2" s="1"/>
  <c r="E99" i="2"/>
  <c r="E98" i="2"/>
  <c r="E97" i="2" s="1"/>
  <c r="E96" i="2"/>
  <c r="E93" i="2"/>
  <c r="E92" i="2"/>
  <c r="E90" i="2"/>
  <c r="E89" i="2" s="1"/>
  <c r="E87" i="2"/>
  <c r="E86" i="2"/>
  <c r="E85" i="2" s="1"/>
  <c r="E84" i="2"/>
  <c r="E83" i="2"/>
  <c r="E78" i="2"/>
  <c r="E77" i="2"/>
  <c r="E76" i="2"/>
  <c r="E75" i="2"/>
  <c r="E69" i="2"/>
  <c r="E68" i="2"/>
  <c r="F65" i="2"/>
  <c r="F64" i="2" s="1"/>
  <c r="E64" i="2"/>
  <c r="F62" i="2"/>
  <c r="F61" i="2" s="1"/>
  <c r="F60" i="2" s="1"/>
  <c r="F59" i="2" s="1"/>
  <c r="F58" i="2" s="1"/>
  <c r="E61" i="2"/>
  <c r="E60" i="2"/>
  <c r="E59" i="2"/>
  <c r="E56" i="2"/>
  <c r="E55" i="2"/>
  <c r="E54" i="2" s="1"/>
  <c r="E52" i="2"/>
  <c r="E50" i="2"/>
  <c r="E49" i="2"/>
  <c r="E47" i="2"/>
  <c r="E46" i="2" s="1"/>
  <c r="E45" i="2"/>
  <c r="E43" i="2"/>
  <c r="E42" i="2" s="1"/>
  <c r="E41" i="2"/>
  <c r="E40" i="2" s="1"/>
  <c r="E37" i="2"/>
  <c r="E30" i="2"/>
  <c r="E28" i="2"/>
  <c r="E27" i="2"/>
  <c r="E26" i="2" s="1"/>
  <c r="E24" i="2"/>
  <c r="E23" i="2"/>
  <c r="E22" i="2"/>
  <c r="E21" i="2"/>
  <c r="E20" i="2"/>
  <c r="E19" i="2" s="1"/>
  <c r="E16" i="2"/>
  <c r="E13" i="2"/>
  <c r="E12" i="2"/>
  <c r="E11" i="2"/>
  <c r="E15" i="2" l="1"/>
  <c r="E116" i="2"/>
  <c r="E181" i="2"/>
  <c r="E165" i="2"/>
  <c r="E177" i="2"/>
  <c r="E44" i="2"/>
  <c r="E63" i="2"/>
  <c r="E88" i="2"/>
  <c r="E100" i="2"/>
  <c r="E120" i="2"/>
  <c r="E36" i="2"/>
  <c r="E67" i="2"/>
  <c r="E74" i="2"/>
  <c r="E82" i="2"/>
  <c r="E91" i="2"/>
  <c r="E95" i="2"/>
  <c r="E103" i="2"/>
  <c r="E111" i="2"/>
  <c r="E126" i="2"/>
  <c r="E129" i="2"/>
  <c r="E132" i="2"/>
  <c r="E135" i="2"/>
  <c r="E138" i="2"/>
  <c r="E141" i="2"/>
  <c r="E148" i="2"/>
  <c r="E152" i="2"/>
  <c r="E156" i="2"/>
  <c r="E160" i="2"/>
  <c r="E168" i="2"/>
  <c r="E155" i="2" l="1"/>
  <c r="E125" i="2"/>
  <c r="E66" i="2"/>
  <c r="E39" i="2"/>
  <c r="E151" i="2"/>
  <c r="E108" i="2"/>
  <c r="E180" i="2"/>
  <c r="E147" i="2"/>
  <c r="E81" i="2"/>
  <c r="E58" i="2"/>
  <c r="E176" i="2"/>
  <c r="E164" i="2"/>
  <c r="E10" i="2"/>
  <c r="E159" i="2"/>
  <c r="E94" i="2"/>
  <c r="E72" i="2"/>
  <c r="E73" i="2"/>
  <c r="E115" i="2"/>
  <c r="E163" i="2" l="1"/>
  <c r="E146" i="2"/>
  <c r="E107" i="2"/>
  <c r="E80" i="2"/>
  <c r="E71" i="2"/>
  <c r="E150" i="2"/>
  <c r="E35" i="2"/>
  <c r="E175" i="2"/>
  <c r="E9" i="2"/>
  <c r="E34" i="2" l="1"/>
  <c r="E145" i="2"/>
  <c r="E106" i="2"/>
  <c r="E162" i="2"/>
  <c r="E144" i="2" l="1"/>
  <c r="E79" i="2"/>
  <c r="E33" i="2" l="1"/>
  <c r="E189" i="2" l="1"/>
  <c r="F189" i="2" l="1"/>
</calcChain>
</file>

<file path=xl/sharedStrings.xml><?xml version="1.0" encoding="utf-8"?>
<sst xmlns="http://schemas.openxmlformats.org/spreadsheetml/2006/main" count="512" uniqueCount="166">
  <si>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</si>
  <si>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2018 ГОД</t>
  </si>
  <si>
    <t>(с изменениями и дополнениями с 25.12.2018 года)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</si>
  <si>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</si>
  <si>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</si>
  <si>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</si>
  <si>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</si>
  <si>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группы,подгруппы вида расходов</t>
  </si>
  <si>
    <t>Сумма (тыс.руб.)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</si>
  <si>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</si>
  <si>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</si>
  <si>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</si>
  <si>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</si>
  <si>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</si>
  <si>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</si>
  <si>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</si>
  <si>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</si>
  <si>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</si>
  <si>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</si>
  <si>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</si>
  <si>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</si>
  <si>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</si>
  <si>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</si>
  <si>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</si>
  <si>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</si>
  <si>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</si>
  <si>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</si>
  <si>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</si>
  <si>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</si>
  <si>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</si>
  <si>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</si>
  <si>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</si>
  <si>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</si>
  <si>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Уплата добровольного целевого взноса членов Совета                                муниципальных образований Санкт-Петербурга на организацию празднования 20-летия местного самоуправления в Санкт-Петербурге</t>
  </si>
  <si>
    <t>09208 00442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</si>
  <si>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</si>
  <si>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</si>
  <si>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</si>
  <si>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</si>
  <si>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</si>
  <si>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</si>
  <si>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</si>
  <si>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</si>
  <si>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</si>
  <si>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</si>
  <si>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</si>
  <si>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</si>
  <si>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</si>
  <si>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</si>
  <si>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</si>
  <si>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</si>
  <si>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</si>
  <si>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</si>
  <si>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</si>
  <si>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</si>
  <si>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</si>
  <si>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</si>
  <si>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</si>
  <si>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</si>
  <si>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</si>
  <si>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</si>
  <si>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</si>
  <si>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</si>
  <si>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</si>
  <si>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</si>
  <si>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</si>
  <si>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</si>
  <si>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</si>
  <si>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</si>
  <si>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</si>
  <si>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</si>
  <si>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</si>
  <si>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</si>
  <si>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</si>
  <si>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</si>
  <si>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</si>
  <si>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</si>
  <si>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</si>
  <si>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</si>
  <si>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Закупка товаров, работ и услуг для государственных (муниципальных) нужд</t>
  </si>
  <si>
    <t>Организация дополнительных парковочных мест на дворовых территориях</t>
  </si>
  <si>
    <t>60001 02132</t>
  </si>
  <si>
    <t xml:space="preserve">Установка, содержание и ремонт ограждений газонов </t>
  </si>
  <si>
    <t>60001 03133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</si>
  <si>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</si>
  <si>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60001 04134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</si>
  <si>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</si>
  <si>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</si>
  <si>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</si>
  <si>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60003 04152</t>
  </si>
  <si>
    <t>Создание зон отдыха, в том числе обустройство, содержание и уборку территорий детских площадок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</si>
  <si>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</si>
  <si>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</si>
  <si>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</si>
  <si>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>Другие вопросы в области жилищно-коммунального хозяйства</t>
  </si>
  <si>
    <t>0505</t>
  </si>
  <si>
    <t>00299 01461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</si>
  <si>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</si>
  <si>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</si>
  <si>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</si>
  <si>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</si>
  <si>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</si>
  <si>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</si>
  <si>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</si>
  <si>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 xml:space="preserve">Молодежная политика </t>
  </si>
  <si>
    <t>0707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</si>
  <si>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</si>
  <si>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</si>
  <si>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</si>
  <si>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</si>
  <si>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</si>
  <si>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Участие в реализации мер по профилактике дорожно-транспортного травматизма на территории муниципального образования</t>
  </si>
  <si>
    <t>79501 00491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</si>
  <si>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</si>
  <si>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</si>
  <si>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</si>
  <si>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</si>
  <si>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</si>
  <si>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</si>
  <si>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</si>
  <si>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</si>
  <si>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</si>
  <si>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</si>
  <si>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</si>
  <si>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</si>
  <si>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</si>
  <si>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</si>
  <si>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</si>
  <si>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</si>
  <si>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</si>
  <si>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</si>
  <si>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</si>
  <si>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</si>
  <si>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</si>
  <si>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</si>
  <si>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</si>
  <si>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</si>
  <si>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</si>
  <si>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</si>
  <si>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</si>
  <si>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</si>
  <si>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</si>
  <si>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</si>
  <si>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</si>
  <si>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</si>
  <si>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</si>
  <si>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</si>
  <si>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</si>
  <si>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</si>
  <si>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</si>
  <si>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</si>
  <si>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</si>
  <si>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</si>
  <si>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</si>
  <si>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</si>
  <si>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</si>
  <si>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</si>
  <si>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</si>
  <si>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</si>
  <si>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</si>
  <si>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</si>
  <si>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</si>
  <si>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</si>
  <si>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</si>
  <si>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</si>
  <si>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Приложение к постановлению местной администрации МО МО Автово от 25 декабря 2018 года  года № 69-п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</si>
</sst>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7" fillId="0" borderId="1" xfId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/>
    <xf numFmtId="49" fontId="4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167" fontId="4" fillId="0" borderId="1" xfId="1" applyNumberFormat="1" applyFont="1" applyBorder="1" applyAlignment="1"/>
    <xf numFmtId="166" fontId="4" fillId="0" borderId="1" xfId="1" applyNumberFormat="1" applyFont="1" applyBorder="1" applyAlignment="1"/>
    <xf numFmtId="0" fontId="4" fillId="0" borderId="1" xfId="1" applyFont="1" applyFill="1" applyBorder="1" applyAlignment="1"/>
    <xf numFmtId="0" fontId="4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0" fontId="2" fillId="0" borderId="1" xfId="1" applyFont="1" applyBorder="1" applyAlignment="1"/>
    <xf numFmtId="0" fontId="9" fillId="0" borderId="1" xfId="0" applyFont="1" applyBorder="1"/>
    <xf numFmtId="166" fontId="4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/>
    <xf numFmtId="166" fontId="2" fillId="2" borderId="1" xfId="1" applyNumberFormat="1" applyFont="1" applyFill="1" applyBorder="1" applyAlignment="1">
      <alignment horizontal="right"/>
    </xf>
    <xf numFmtId="4" fontId="2" fillId="0" borderId="1" xfId="1" applyNumberFormat="1" applyFont="1" applyBorder="1" applyAlignment="1"/>
    <xf numFmtId="166" fontId="2" fillId="0" borderId="1" xfId="1" applyNumberFormat="1" applyFont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2" fontId="4" fillId="0" borderId="1" xfId="1" applyNumberFormat="1" applyFont="1" applyBorder="1" applyAlignment="1">
      <alignment horizontal="left" vertical="center" wrapText="1"/>
    </xf>
    <xf numFmtId="0" fontId="4" fillId="2" borderId="1" xfId="1" applyFont="1" applyFill="1" applyBorder="1"/>
    <xf numFmtId="0" fontId="4" fillId="0" borderId="1" xfId="1" applyFont="1" applyFill="1" applyBorder="1" applyAlignment="1">
      <alignment horizontal="left" vertical="center"/>
    </xf>
    <xf numFmtId="49" fontId="4" fillId="0" borderId="1" xfId="4" applyNumberFormat="1" applyFont="1" applyFill="1" applyBorder="1" applyAlignment="1">
      <alignment horizontal="center"/>
    </xf>
    <xf numFmtId="0" fontId="2" fillId="0" borderId="1" xfId="4" applyFont="1" applyBorder="1" applyAlignment="1">
      <alignment horizontal="center"/>
    </xf>
    <xf numFmtId="166" fontId="4" fillId="2" borderId="1" xfId="4" applyNumberFormat="1" applyFont="1" applyFill="1" applyBorder="1"/>
    <xf numFmtId="49" fontId="2" fillId="0" borderId="1" xfId="4" applyNumberFormat="1" applyFont="1" applyFill="1" applyBorder="1" applyAlignment="1">
      <alignment horizontal="center"/>
    </xf>
    <xf numFmtId="166" fontId="2" fillId="2" borderId="1" xfId="4" applyNumberFormat="1" applyFont="1" applyFill="1" applyBorder="1"/>
    <xf numFmtId="166" fontId="2" fillId="3" borderId="1" xfId="4" applyNumberFormat="1" applyFont="1" applyFill="1" applyBorder="1"/>
    <xf numFmtId="166" fontId="2" fillId="0" borderId="1" xfId="1" applyNumberFormat="1" applyFont="1" applyFill="1" applyBorder="1" applyAlignment="1"/>
    <xf numFmtId="166" fontId="4" fillId="0" borderId="1" xfId="1" applyNumberFormat="1" applyFont="1" applyFill="1" applyBorder="1" applyAlignment="1"/>
    <xf numFmtId="0" fontId="4" fillId="0" borderId="1" xfId="1" applyFont="1" applyBorder="1" applyAlignment="1">
      <alignment horizontal="left" wrapText="1"/>
    </xf>
    <xf numFmtId="0" fontId="4" fillId="0" borderId="1" xfId="1" applyFont="1" applyBorder="1"/>
    <xf numFmtId="0" fontId="4" fillId="0" borderId="1" xfId="1" applyFont="1" applyBorder="1" applyAlignment="1">
      <alignment vertical="center" wrapText="1"/>
    </xf>
    <xf numFmtId="0" fontId="2" fillId="2" borderId="1" xfId="1" applyFont="1" applyFill="1" applyBorder="1"/>
    <xf numFmtId="166" fontId="4" fillId="2" borderId="1" xfId="1" applyNumberFormat="1" applyFont="1" applyFill="1" applyBorder="1" applyAlignment="1"/>
    <xf numFmtId="49" fontId="2" fillId="2" borderId="1" xfId="1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/>
    <xf numFmtId="0" fontId="4" fillId="0" borderId="1" xfId="4" applyFont="1" applyBorder="1" applyAlignment="1">
      <alignment horizontal="left" vertical="center"/>
    </xf>
    <xf numFmtId="166" fontId="4" fillId="0" borderId="1" xfId="1" applyNumberFormat="1" applyFont="1" applyBorder="1"/>
    <xf numFmtId="166" fontId="2" fillId="0" borderId="1" xfId="1" applyNumberFormat="1" applyFont="1" applyBorder="1"/>
    <xf numFmtId="0" fontId="4" fillId="0" borderId="1" xfId="1" applyFont="1" applyFill="1" applyBorder="1" applyAlignment="1">
      <alignment horizontal="center"/>
    </xf>
    <xf numFmtId="49" fontId="4" fillId="0" borderId="1" xfId="1" applyNumberFormat="1" applyFont="1" applyBorder="1"/>
    <xf numFmtId="0" fontId="2" fillId="0" borderId="1" xfId="1" applyFont="1" applyBorder="1"/>
    <xf numFmtId="0" fontId="4" fillId="4" borderId="1" xfId="1" applyFont="1" applyFill="1" applyBorder="1" applyAlignment="1"/>
    <xf numFmtId="49" fontId="2" fillId="4" borderId="1" xfId="1" applyNumberFormat="1" applyFont="1" applyFill="1" applyBorder="1" applyAlignment="1">
      <alignment horizontal="center"/>
    </xf>
    <xf numFmtId="167" fontId="4" fillId="4" borderId="1" xfId="1" applyNumberFormat="1" applyFont="1" applyFill="1" applyBorder="1"/>
    <xf numFmtId="166" fontId="4" fillId="4" borderId="1" xfId="1" applyNumberFormat="1" applyFont="1" applyFill="1" applyBorder="1"/>
    <xf numFmtId="49" fontId="11" fillId="0" borderId="0" xfId="1" applyNumberFormat="1" applyFont="1" applyFill="1" applyBorder="1" applyAlignment="1">
      <alignment horizontal="center"/>
    </xf>
    <xf numFmtId="49" fontId="11" fillId="0" borderId="0" xfId="1" applyNumberFormat="1" applyFont="1" applyBorder="1"/>
    <xf numFmtId="0" fontId="11" fillId="0" borderId="0" xfId="1" applyFont="1" applyBorder="1"/>
    <xf numFmtId="0" fontId="10" fillId="0" borderId="0" xfId="1" applyFont="1" applyBorder="1"/>
    <xf numFmtId="0" fontId="10" fillId="0" borderId="0" xfId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167" fontId="11" fillId="0" borderId="0" xfId="1" applyNumberFormat="1" applyFont="1" applyBorder="1"/>
    <xf numFmtId="0" fontId="1" fillId="0" borderId="0" xfId="1" applyBorder="1"/>
    <xf numFmtId="0" fontId="2" fillId="0" borderId="3" xfId="2" applyFont="1" applyBorder="1" applyAlignment="1">
      <alignment horizontal="right"/>
    </xf>
    <xf numFmtId="0" fontId="1" fillId="0" borderId="3" xfId="1" applyBorder="1"/>
    <xf numFmtId="166" fontId="1" fillId="0" borderId="0" xfId="1" applyNumberFormat="1" applyBorder="1"/>
    <xf numFmtId="166" fontId="8" fillId="0" borderId="0" xfId="1" applyNumberFormat="1" applyFont="1" applyBorder="1"/>
    <xf numFmtId="0" fontId="1" fillId="0" borderId="0" xfId="1" applyBorder="1" applyAlignment="1">
      <alignment wrapText="1"/>
    </xf>
    <xf numFmtId="0" fontId="1" fillId="0" borderId="0" xfId="4" applyBorder="1"/>
    <xf numFmtId="0" fontId="11" fillId="0" borderId="4" xfId="1" applyFont="1" applyFill="1" applyBorder="1"/>
    <xf numFmtId="0" fontId="10" fillId="0" borderId="4" xfId="1" applyFont="1" applyBorder="1"/>
    <xf numFmtId="0" fontId="10" fillId="5" borderId="4" xfId="1" applyFont="1" applyFill="1" applyBorder="1"/>
    <xf numFmtId="0" fontId="11" fillId="0" borderId="4" xfId="1" applyFont="1" applyBorder="1"/>
    <xf numFmtId="0" fontId="10" fillId="0" borderId="4" xfId="1" applyFont="1" applyFill="1" applyBorder="1"/>
    <xf numFmtId="0" fontId="1" fillId="0" borderId="4" xfId="1" applyBorder="1"/>
    <xf numFmtId="0" fontId="2" fillId="2" borderId="2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4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center"/>
    </xf>
    <xf numFmtId="4" fontId="10" fillId="0" borderId="0" xfId="1" applyNumberFormat="1" applyFont="1" applyBorder="1"/>
    <xf numFmtId="0" fontId="4" fillId="2" borderId="1" xfId="1" applyFont="1" applyFill="1" applyBorder="1" applyAlignment="1">
      <alignment horizontal="center" wrapText="1"/>
    </xf>
    <xf numFmtId="0" fontId="1" fillId="0" borderId="1" xfId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/>
    </xf>
    <xf numFmtId="166" fontId="1" fillId="0" borderId="1" xfId="1" applyNumberFormat="1" applyBorder="1"/>
    <xf numFmtId="49" fontId="4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2" fillId="0" borderId="1" xfId="1" applyNumberFormat="1" applyFont="1" applyBorder="1" applyAlignment="1">
      <alignment horizontal="left" vertical="center" wrapText="1"/>
    </xf>
    <xf numFmtId="0" fontId="1" fillId="0" borderId="1" xfId="4" applyBorder="1"/>
    <xf numFmtId="0" fontId="4" fillId="0" borderId="1" xfId="4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</cellXfs>
  <cellStyles count="5">
    <cellStyle name="Обычный" xfId="0" builtinId="0"/>
    <cellStyle name="Обычный 2" xfId="2"/>
    <cellStyle name="Обычный 8" xfId="1"/>
    <cellStyle name="Обычный 9 2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35"/>
  <sheetViews>
    <sheetView tabSelected="1" view="pageBreakPreview" zoomScale="120" zoomScaleNormal="120" zoomScaleSheetLayoutView="120" workbookViewId="0">
      <selection activeCell="B189" sqref="B189"/>
    </sheetView>
  </sheetViews>
  <sheetFormatPr defaultColWidth="96.85546875" defaultRowHeight="12.75" x14ac:dyDescent="0.2"/>
  <cols>
    <col min="1" max="1" width="78.28515625" style="89" customWidth="1"/>
    <col min="2" max="2" width="12.28515625" style="77" customWidth="1"/>
    <col min="3" max="3" width="16" style="77" customWidth="1"/>
    <col min="4" max="4" width="11.7109375" style="77" customWidth="1"/>
    <col min="5" max="5" width="12.7109375" style="77" customWidth="1"/>
    <col min="6" max="6" width="9.140625" style="77" hidden="1" customWidth="1"/>
    <col min="7" max="7" width="9.140625" style="77" customWidth="1"/>
    <col min="8" max="8" width="12.42578125" style="77" customWidth="1"/>
    <col min="9" max="254" width="9.140625" style="77" customWidth="1"/>
    <col min="255" max="16384" width="96.85546875" style="77"/>
  </cols>
  <sheetData>
    <row r="1" spans="1:8" s="79" customFormat="1" ht="18.75" x14ac:dyDescent="0.3">
      <c r="A1" s="90" t="s">
        <v>165</v>
      </c>
      <c r="B1" s="91"/>
      <c r="C1" s="91"/>
      <c r="D1" s="91"/>
      <c r="E1" s="91"/>
      <c r="F1" s="78"/>
    </row>
    <row r="2" spans="1:8" ht="25.5" customHeight="1" x14ac:dyDescent="0.3">
      <c r="A2" s="92" t="s">
        <v>0</v>
      </c>
      <c r="B2" s="93"/>
      <c r="C2" s="93"/>
      <c r="D2" s="93"/>
      <c r="E2" s="93"/>
    </row>
    <row r="3" spans="1:8" ht="24" customHeight="1" x14ac:dyDescent="0.3">
      <c r="A3" s="94"/>
      <c r="B3" s="95"/>
      <c r="C3" s="95"/>
      <c r="D3" s="95"/>
      <c r="E3" s="95"/>
    </row>
    <row r="4" spans="1:8" ht="39" customHeight="1" x14ac:dyDescent="0.3">
      <c r="A4" s="98" t="s">
        <v>1</v>
      </c>
      <c r="B4" s="98"/>
      <c r="C4" s="98"/>
      <c r="D4" s="98"/>
      <c r="E4" s="98"/>
      <c r="F4" s="99"/>
    </row>
    <row r="5" spans="1:8" ht="18.75" x14ac:dyDescent="0.3">
      <c r="A5" s="100" t="s">
        <v>2</v>
      </c>
      <c r="B5" s="100"/>
      <c r="C5" s="100"/>
      <c r="D5" s="100"/>
      <c r="E5" s="100"/>
      <c r="F5" s="100"/>
    </row>
    <row r="6" spans="1:8" ht="42.75" customHeight="1" x14ac:dyDescent="0.3">
      <c r="A6" s="101" t="s">
        <v>3</v>
      </c>
      <c r="B6" s="101"/>
      <c r="C6" s="101"/>
      <c r="D6" s="101"/>
      <c r="E6" s="101"/>
      <c r="F6" s="99"/>
    </row>
    <row r="7" spans="1:8" x14ac:dyDescent="0.2">
      <c r="A7" s="102" t="s">
        <v>4</v>
      </c>
      <c r="B7" s="103" t="s">
        <v>5</v>
      </c>
      <c r="C7" s="103" t="s">
        <v>6</v>
      </c>
      <c r="D7" s="103" t="s">
        <v>7</v>
      </c>
      <c r="E7" s="104" t="s">
        <v>8</v>
      </c>
      <c r="F7" s="99"/>
    </row>
    <row r="8" spans="1:8" ht="70.5" customHeight="1" x14ac:dyDescent="0.2">
      <c r="A8" s="102"/>
      <c r="B8" s="105"/>
      <c r="C8" s="103"/>
      <c r="D8" s="103"/>
      <c r="E8" s="104"/>
      <c r="F8" s="99"/>
    </row>
    <row r="9" spans="1:8" ht="60.75" x14ac:dyDescent="0.3">
      <c r="A9" s="1" t="s">
        <v>9</v>
      </c>
      <c r="B9" s="106"/>
      <c r="C9" s="20"/>
      <c r="D9" s="3"/>
      <c r="E9" s="18">
        <f>E10+E26</f>
        <v>5065.5999999999995</v>
      </c>
      <c r="F9" s="107"/>
      <c r="G9" s="81"/>
      <c r="H9" s="80"/>
    </row>
    <row r="10" spans="1:8" ht="18.75" x14ac:dyDescent="0.3">
      <c r="A10" s="15" t="s">
        <v>10</v>
      </c>
      <c r="B10" s="2" t="s">
        <v>11</v>
      </c>
      <c r="C10" s="4"/>
      <c r="D10" s="3"/>
      <c r="E10" s="18">
        <f>E11+E15</f>
        <v>4909.0999999999995</v>
      </c>
      <c r="F10" s="107"/>
      <c r="G10" s="81"/>
      <c r="H10" s="80"/>
    </row>
    <row r="11" spans="1:8" ht="37.5" x14ac:dyDescent="0.3">
      <c r="A11" s="16" t="s">
        <v>12</v>
      </c>
      <c r="B11" s="2" t="s">
        <v>13</v>
      </c>
      <c r="C11" s="4"/>
      <c r="D11" s="3"/>
      <c r="E11" s="18">
        <f>E12</f>
        <v>1223.3</v>
      </c>
      <c r="F11" s="107"/>
      <c r="G11" s="81"/>
      <c r="H11" s="80"/>
    </row>
    <row r="12" spans="1:8" ht="18.75" x14ac:dyDescent="0.3">
      <c r="A12" s="15" t="s">
        <v>14</v>
      </c>
      <c r="B12" s="4" t="s">
        <v>13</v>
      </c>
      <c r="C12" s="4" t="s">
        <v>15</v>
      </c>
      <c r="D12" s="3"/>
      <c r="E12" s="18">
        <f>E13</f>
        <v>1223.3</v>
      </c>
      <c r="F12" s="107"/>
      <c r="G12" s="81"/>
      <c r="H12" s="80"/>
    </row>
    <row r="13" spans="1:8" ht="75" x14ac:dyDescent="0.3">
      <c r="A13" s="7" t="s">
        <v>16</v>
      </c>
      <c r="B13" s="5" t="s">
        <v>13</v>
      </c>
      <c r="C13" s="5" t="s">
        <v>15</v>
      </c>
      <c r="D13" s="6">
        <v>100</v>
      </c>
      <c r="E13" s="13">
        <f>E14</f>
        <v>1223.3</v>
      </c>
      <c r="F13" s="107"/>
      <c r="G13" s="80"/>
      <c r="H13" s="80"/>
    </row>
    <row r="14" spans="1:8" ht="37.5" x14ac:dyDescent="0.3">
      <c r="A14" s="7" t="s">
        <v>17</v>
      </c>
      <c r="B14" s="5" t="s">
        <v>13</v>
      </c>
      <c r="C14" s="5" t="s">
        <v>15</v>
      </c>
      <c r="D14" s="6">
        <v>120</v>
      </c>
      <c r="E14" s="13">
        <v>1223.3</v>
      </c>
      <c r="F14" s="107"/>
      <c r="G14" s="80"/>
      <c r="H14" s="80"/>
    </row>
    <row r="15" spans="1:8" s="82" customFormat="1" ht="56.25" x14ac:dyDescent="0.3">
      <c r="A15" s="16" t="s">
        <v>18</v>
      </c>
      <c r="B15" s="108" t="s">
        <v>19</v>
      </c>
      <c r="C15" s="108"/>
      <c r="D15" s="8"/>
      <c r="E15" s="109">
        <f>E16+E19</f>
        <v>3685.7999999999997</v>
      </c>
      <c r="F15" s="107"/>
      <c r="G15" s="80"/>
      <c r="H15" s="80"/>
    </row>
    <row r="16" spans="1:8" ht="37.5" x14ac:dyDescent="0.3">
      <c r="A16" s="9" t="s">
        <v>20</v>
      </c>
      <c r="B16" s="4" t="s">
        <v>19</v>
      </c>
      <c r="C16" s="4" t="s">
        <v>21</v>
      </c>
      <c r="D16" s="3"/>
      <c r="E16" s="18">
        <f>E17</f>
        <v>280.8</v>
      </c>
      <c r="F16" s="107"/>
      <c r="G16" s="80"/>
      <c r="H16" s="80"/>
    </row>
    <row r="17" spans="1:8" ht="75" x14ac:dyDescent="0.3">
      <c r="A17" s="7" t="s">
        <v>16</v>
      </c>
      <c r="B17" s="5" t="s">
        <v>19</v>
      </c>
      <c r="C17" s="5" t="s">
        <v>21</v>
      </c>
      <c r="D17" s="6">
        <v>100</v>
      </c>
      <c r="E17" s="13">
        <v>280.8</v>
      </c>
      <c r="F17" s="107"/>
      <c r="G17" s="80"/>
      <c r="H17" s="80"/>
    </row>
    <row r="18" spans="1:8" ht="37.5" x14ac:dyDescent="0.3">
      <c r="A18" s="7" t="s">
        <v>17</v>
      </c>
      <c r="B18" s="5" t="s">
        <v>19</v>
      </c>
      <c r="C18" s="5" t="s">
        <v>21</v>
      </c>
      <c r="D18" s="6">
        <v>120</v>
      </c>
      <c r="E18" s="13">
        <v>280.8</v>
      </c>
      <c r="F18" s="107"/>
      <c r="G18" s="80"/>
      <c r="H18" s="80"/>
    </row>
    <row r="19" spans="1:8" ht="36.75" customHeight="1" x14ac:dyDescent="0.3">
      <c r="A19" s="10" t="s">
        <v>22</v>
      </c>
      <c r="B19" s="11" t="s">
        <v>19</v>
      </c>
      <c r="C19" s="11" t="s">
        <v>23</v>
      </c>
      <c r="D19" s="3"/>
      <c r="E19" s="18">
        <f>E20+E22+E24</f>
        <v>3404.9999999999995</v>
      </c>
      <c r="F19" s="107"/>
      <c r="G19" s="80"/>
      <c r="H19" s="80"/>
    </row>
    <row r="20" spans="1:8" ht="75" x14ac:dyDescent="0.3">
      <c r="A20" s="7" t="s">
        <v>16</v>
      </c>
      <c r="B20" s="5" t="s">
        <v>19</v>
      </c>
      <c r="C20" s="12" t="s">
        <v>23</v>
      </c>
      <c r="D20" s="6">
        <v>100</v>
      </c>
      <c r="E20" s="13">
        <f>E21</f>
        <v>2083.1</v>
      </c>
      <c r="F20" s="107"/>
      <c r="G20" s="80"/>
      <c r="H20" s="80"/>
    </row>
    <row r="21" spans="1:8" ht="37.5" x14ac:dyDescent="0.3">
      <c r="A21" s="7" t="s">
        <v>17</v>
      </c>
      <c r="B21" s="5" t="s">
        <v>19</v>
      </c>
      <c r="C21" s="12" t="s">
        <v>23</v>
      </c>
      <c r="D21" s="6">
        <v>120</v>
      </c>
      <c r="E21" s="13">
        <f>2082.4+0.7</f>
        <v>2083.1</v>
      </c>
      <c r="F21" s="107"/>
      <c r="G21" s="80"/>
      <c r="H21" s="80"/>
    </row>
    <row r="22" spans="1:8" ht="37.5" x14ac:dyDescent="0.3">
      <c r="A22" s="7" t="s">
        <v>24</v>
      </c>
      <c r="B22" s="5" t="s">
        <v>19</v>
      </c>
      <c r="C22" s="12" t="s">
        <v>23</v>
      </c>
      <c r="D22" s="6">
        <v>200</v>
      </c>
      <c r="E22" s="13">
        <f>E23</f>
        <v>1306.8</v>
      </c>
      <c r="F22" s="107"/>
      <c r="G22" s="80"/>
      <c r="H22" s="80"/>
    </row>
    <row r="23" spans="1:8" ht="37.5" x14ac:dyDescent="0.3">
      <c r="A23" s="7" t="s">
        <v>25</v>
      </c>
      <c r="B23" s="5" t="s">
        <v>19</v>
      </c>
      <c r="C23" s="12" t="s">
        <v>23</v>
      </c>
      <c r="D23" s="6">
        <v>240</v>
      </c>
      <c r="E23" s="13">
        <f>1328.1-0.7-72.5-75+126.9</f>
        <v>1306.8</v>
      </c>
      <c r="F23" s="107"/>
      <c r="G23" s="80"/>
      <c r="H23" s="80"/>
    </row>
    <row r="24" spans="1:8" ht="18.75" x14ac:dyDescent="0.3">
      <c r="A24" s="14" t="s">
        <v>26</v>
      </c>
      <c r="B24" s="5" t="s">
        <v>19</v>
      </c>
      <c r="C24" s="12" t="s">
        <v>23</v>
      </c>
      <c r="D24" s="6">
        <v>800</v>
      </c>
      <c r="E24" s="13">
        <f>E25</f>
        <v>15.1</v>
      </c>
      <c r="F24" s="107"/>
      <c r="G24" s="80"/>
      <c r="H24" s="80"/>
    </row>
    <row r="25" spans="1:8" ht="18.75" x14ac:dyDescent="0.3">
      <c r="A25" s="14" t="s">
        <v>27</v>
      </c>
      <c r="B25" s="5" t="s">
        <v>19</v>
      </c>
      <c r="C25" s="12" t="s">
        <v>23</v>
      </c>
      <c r="D25" s="6">
        <v>850</v>
      </c>
      <c r="E25" s="13">
        <v>15.1</v>
      </c>
      <c r="F25" s="107"/>
      <c r="G25" s="80"/>
      <c r="H25" s="80"/>
    </row>
    <row r="26" spans="1:8" ht="18.75" x14ac:dyDescent="0.3">
      <c r="A26" s="15" t="s">
        <v>28</v>
      </c>
      <c r="B26" s="4" t="s">
        <v>29</v>
      </c>
      <c r="C26" s="11"/>
      <c r="D26" s="20"/>
      <c r="E26" s="18">
        <f>E27+E30</f>
        <v>156.5</v>
      </c>
      <c r="F26" s="107"/>
      <c r="G26" s="80"/>
      <c r="H26" s="80"/>
    </row>
    <row r="27" spans="1:8" ht="56.25" x14ac:dyDescent="0.3">
      <c r="A27" s="16" t="s">
        <v>30</v>
      </c>
      <c r="B27" s="4" t="s">
        <v>29</v>
      </c>
      <c r="C27" s="4" t="s">
        <v>31</v>
      </c>
      <c r="D27" s="20"/>
      <c r="E27" s="53">
        <f>E28</f>
        <v>84</v>
      </c>
      <c r="F27" s="107"/>
      <c r="G27" s="80"/>
      <c r="H27" s="80"/>
    </row>
    <row r="28" spans="1:8" ht="18.75" x14ac:dyDescent="0.3">
      <c r="A28" s="14" t="s">
        <v>26</v>
      </c>
      <c r="B28" s="5" t="s">
        <v>29</v>
      </c>
      <c r="C28" s="5" t="s">
        <v>31</v>
      </c>
      <c r="D28" s="6">
        <v>800</v>
      </c>
      <c r="E28" s="13">
        <f>E29</f>
        <v>84</v>
      </c>
      <c r="F28" s="107"/>
      <c r="G28" s="80"/>
      <c r="H28" s="80"/>
    </row>
    <row r="29" spans="1:8" ht="18.75" x14ac:dyDescent="0.3">
      <c r="A29" s="14" t="s">
        <v>32</v>
      </c>
      <c r="B29" s="5" t="s">
        <v>29</v>
      </c>
      <c r="C29" s="5" t="s">
        <v>31</v>
      </c>
      <c r="D29" s="6">
        <v>850</v>
      </c>
      <c r="E29" s="13">
        <v>84</v>
      </c>
      <c r="F29" s="107"/>
      <c r="G29" s="80"/>
      <c r="H29" s="80"/>
    </row>
    <row r="30" spans="1:8" ht="75" x14ac:dyDescent="0.3">
      <c r="A30" s="110" t="s">
        <v>33</v>
      </c>
      <c r="B30" s="4" t="s">
        <v>29</v>
      </c>
      <c r="C30" s="4" t="s">
        <v>34</v>
      </c>
      <c r="D30" s="20"/>
      <c r="E30" s="18">
        <f>E31</f>
        <v>72.5</v>
      </c>
      <c r="F30" s="107"/>
      <c r="G30" s="80"/>
      <c r="H30" s="80"/>
    </row>
    <row r="31" spans="1:8" ht="18.75" x14ac:dyDescent="0.3">
      <c r="A31" s="14" t="s">
        <v>26</v>
      </c>
      <c r="B31" s="5" t="s">
        <v>29</v>
      </c>
      <c r="C31" s="5" t="s">
        <v>34</v>
      </c>
      <c r="D31" s="6">
        <v>800</v>
      </c>
      <c r="E31" s="13">
        <v>72.5</v>
      </c>
      <c r="F31" s="107"/>
      <c r="G31" s="80"/>
      <c r="H31" s="80"/>
    </row>
    <row r="32" spans="1:8" ht="18.75" x14ac:dyDescent="0.3">
      <c r="A32" s="14" t="s">
        <v>32</v>
      </c>
      <c r="B32" s="5" t="s">
        <v>29</v>
      </c>
      <c r="C32" s="5" t="s">
        <v>34</v>
      </c>
      <c r="D32" s="6">
        <v>850</v>
      </c>
      <c r="E32" s="13">
        <v>72.5</v>
      </c>
      <c r="F32" s="107"/>
      <c r="G32" s="80"/>
      <c r="H32" s="80"/>
    </row>
    <row r="33" spans="1:8" ht="60.75" x14ac:dyDescent="0.3">
      <c r="A33" s="1" t="s">
        <v>35</v>
      </c>
      <c r="B33" s="4"/>
      <c r="C33" s="11"/>
      <c r="D33" s="17"/>
      <c r="E33" s="18">
        <f>E34+E66+E71+E79+E115+E144+E150+E162+E175</f>
        <v>84915.799999999988</v>
      </c>
      <c r="F33" s="107"/>
      <c r="G33" s="80"/>
      <c r="H33" s="80"/>
    </row>
    <row r="34" spans="1:8" ht="18.75" x14ac:dyDescent="0.3">
      <c r="A34" s="15" t="s">
        <v>36</v>
      </c>
      <c r="B34" s="2" t="s">
        <v>11</v>
      </c>
      <c r="C34" s="11"/>
      <c r="D34" s="3"/>
      <c r="E34" s="18">
        <f>E35+E54+E58</f>
        <v>14175.199999999999</v>
      </c>
      <c r="F34" s="107"/>
      <c r="G34" s="80"/>
      <c r="H34" s="80"/>
    </row>
    <row r="35" spans="1:8" ht="61.5" customHeight="1" x14ac:dyDescent="0.3">
      <c r="A35" s="16" t="s">
        <v>37</v>
      </c>
      <c r="B35" s="4" t="s">
        <v>38</v>
      </c>
      <c r="C35" s="4"/>
      <c r="D35" s="19"/>
      <c r="E35" s="18">
        <f>E36+E39+E46+E49</f>
        <v>13895.199999999999</v>
      </c>
      <c r="F35" s="107"/>
      <c r="G35" s="80"/>
      <c r="H35" s="80"/>
    </row>
    <row r="36" spans="1:8" ht="75" x14ac:dyDescent="0.3">
      <c r="A36" s="10" t="s">
        <v>39</v>
      </c>
      <c r="B36" s="4" t="s">
        <v>38</v>
      </c>
      <c r="C36" s="4" t="s">
        <v>40</v>
      </c>
      <c r="D36" s="3"/>
      <c r="E36" s="18">
        <f>E37</f>
        <v>1223.3</v>
      </c>
      <c r="F36" s="107"/>
      <c r="G36" s="80"/>
      <c r="H36" s="80"/>
    </row>
    <row r="37" spans="1:8" ht="75" x14ac:dyDescent="0.3">
      <c r="A37" s="7" t="s">
        <v>16</v>
      </c>
      <c r="B37" s="5" t="s">
        <v>38</v>
      </c>
      <c r="C37" s="5" t="s">
        <v>40</v>
      </c>
      <c r="D37" s="6">
        <v>100</v>
      </c>
      <c r="E37" s="13">
        <f>E38</f>
        <v>1223.3</v>
      </c>
      <c r="F37" s="107"/>
      <c r="G37" s="80"/>
      <c r="H37" s="80"/>
    </row>
    <row r="38" spans="1:8" ht="37.5" x14ac:dyDescent="0.3">
      <c r="A38" s="7" t="s">
        <v>17</v>
      </c>
      <c r="B38" s="5" t="s">
        <v>38</v>
      </c>
      <c r="C38" s="5" t="s">
        <v>40</v>
      </c>
      <c r="D38" s="6">
        <v>120</v>
      </c>
      <c r="E38" s="13">
        <v>1223.3</v>
      </c>
      <c r="F38" s="107"/>
      <c r="G38" s="80"/>
      <c r="H38" s="80"/>
    </row>
    <row r="39" spans="1:8" ht="56.25" x14ac:dyDescent="0.3">
      <c r="A39" s="10" t="s">
        <v>41</v>
      </c>
      <c r="B39" s="11" t="s">
        <v>38</v>
      </c>
      <c r="C39" s="4" t="s">
        <v>42</v>
      </c>
      <c r="D39" s="20"/>
      <c r="E39" s="18">
        <f>E40+E42+E44</f>
        <v>10919</v>
      </c>
      <c r="F39" s="107"/>
      <c r="G39" s="80"/>
      <c r="H39" s="80"/>
    </row>
    <row r="40" spans="1:8" ht="75" x14ac:dyDescent="0.3">
      <c r="A40" s="7" t="s">
        <v>16</v>
      </c>
      <c r="B40" s="5" t="s">
        <v>38</v>
      </c>
      <c r="C40" s="5" t="s">
        <v>42</v>
      </c>
      <c r="D40" s="6">
        <v>100</v>
      </c>
      <c r="E40" s="13">
        <f>E41</f>
        <v>9277.2000000000007</v>
      </c>
      <c r="F40" s="107"/>
      <c r="G40" s="80"/>
      <c r="H40" s="80"/>
    </row>
    <row r="41" spans="1:8" ht="37.5" x14ac:dyDescent="0.3">
      <c r="A41" s="7" t="s">
        <v>25</v>
      </c>
      <c r="B41" s="5" t="s">
        <v>38</v>
      </c>
      <c r="C41" s="5" t="s">
        <v>42</v>
      </c>
      <c r="D41" s="6">
        <v>120</v>
      </c>
      <c r="E41" s="13">
        <f>9275+0.6+1.6</f>
        <v>9277.2000000000007</v>
      </c>
      <c r="F41" s="107"/>
      <c r="G41" s="80"/>
      <c r="H41" s="80"/>
    </row>
    <row r="42" spans="1:8" ht="37.5" x14ac:dyDescent="0.3">
      <c r="A42" s="7" t="s">
        <v>24</v>
      </c>
      <c r="B42" s="5" t="s">
        <v>38</v>
      </c>
      <c r="C42" s="5" t="s">
        <v>42</v>
      </c>
      <c r="D42" s="6">
        <v>200</v>
      </c>
      <c r="E42" s="13">
        <f>E43</f>
        <v>1617.8</v>
      </c>
      <c r="F42" s="107"/>
      <c r="G42" s="80"/>
      <c r="H42" s="80"/>
    </row>
    <row r="43" spans="1:8" ht="37.5" x14ac:dyDescent="0.3">
      <c r="A43" s="7" t="s">
        <v>25</v>
      </c>
      <c r="B43" s="5" t="s">
        <v>38</v>
      </c>
      <c r="C43" s="5" t="s">
        <v>42</v>
      </c>
      <c r="D43" s="6">
        <v>240</v>
      </c>
      <c r="E43" s="13">
        <f>1687.3-1.6-16-51.9</f>
        <v>1617.8</v>
      </c>
      <c r="F43" s="107"/>
      <c r="G43" s="80"/>
      <c r="H43" s="80"/>
    </row>
    <row r="44" spans="1:8" ht="18.75" x14ac:dyDescent="0.3">
      <c r="A44" s="14" t="s">
        <v>26</v>
      </c>
      <c r="B44" s="5" t="s">
        <v>38</v>
      </c>
      <c r="C44" s="5" t="s">
        <v>42</v>
      </c>
      <c r="D44" s="6">
        <v>800</v>
      </c>
      <c r="E44" s="13">
        <f>E45</f>
        <v>24</v>
      </c>
      <c r="F44" s="107"/>
      <c r="G44" s="80"/>
      <c r="H44" s="80"/>
    </row>
    <row r="45" spans="1:8" ht="18.75" x14ac:dyDescent="0.3">
      <c r="A45" s="14" t="s">
        <v>27</v>
      </c>
      <c r="B45" s="5" t="s">
        <v>38</v>
      </c>
      <c r="C45" s="5" t="s">
        <v>42</v>
      </c>
      <c r="D45" s="6">
        <v>850</v>
      </c>
      <c r="E45" s="13">
        <f>8+16</f>
        <v>24</v>
      </c>
      <c r="F45" s="107"/>
      <c r="G45" s="80"/>
      <c r="H45" s="80"/>
    </row>
    <row r="46" spans="1:8" ht="75" x14ac:dyDescent="0.3">
      <c r="A46" s="10" t="s">
        <v>43</v>
      </c>
      <c r="B46" s="11" t="s">
        <v>38</v>
      </c>
      <c r="C46" s="11" t="s">
        <v>44</v>
      </c>
      <c r="D46" s="21"/>
      <c r="E46" s="18">
        <f>E47</f>
        <v>6.9</v>
      </c>
      <c r="F46" s="107"/>
      <c r="G46" s="80"/>
      <c r="H46" s="80"/>
    </row>
    <row r="47" spans="1:8" ht="37.5" x14ac:dyDescent="0.3">
      <c r="A47" s="7" t="s">
        <v>24</v>
      </c>
      <c r="B47" s="12" t="s">
        <v>38</v>
      </c>
      <c r="C47" s="12" t="s">
        <v>44</v>
      </c>
      <c r="D47" s="21">
        <v>200</v>
      </c>
      <c r="E47" s="13">
        <f>E48</f>
        <v>6.9</v>
      </c>
      <c r="F47" s="107"/>
      <c r="G47" s="80"/>
      <c r="H47" s="80"/>
    </row>
    <row r="48" spans="1:8" ht="37.5" x14ac:dyDescent="0.3">
      <c r="A48" s="22" t="s">
        <v>25</v>
      </c>
      <c r="B48" s="12" t="s">
        <v>38</v>
      </c>
      <c r="C48" s="12" t="s">
        <v>44</v>
      </c>
      <c r="D48" s="21">
        <v>240</v>
      </c>
      <c r="E48" s="13">
        <v>6.9</v>
      </c>
      <c r="F48" s="107"/>
      <c r="G48" s="80"/>
      <c r="H48" s="80"/>
    </row>
    <row r="49" spans="1:8" ht="75" x14ac:dyDescent="0.3">
      <c r="A49" s="9" t="s">
        <v>45</v>
      </c>
      <c r="B49" s="23" t="s">
        <v>38</v>
      </c>
      <c r="C49" s="11" t="s">
        <v>46</v>
      </c>
      <c r="D49" s="24"/>
      <c r="E49" s="18">
        <f>E50+E52</f>
        <v>1746</v>
      </c>
      <c r="F49" s="107"/>
      <c r="G49" s="80"/>
      <c r="H49" s="80"/>
    </row>
    <row r="50" spans="1:8" ht="75" x14ac:dyDescent="0.3">
      <c r="A50" s="25" t="s">
        <v>16</v>
      </c>
      <c r="B50" s="12" t="s">
        <v>38</v>
      </c>
      <c r="C50" s="12" t="s">
        <v>46</v>
      </c>
      <c r="D50" s="24">
        <v>100</v>
      </c>
      <c r="E50" s="13">
        <f>E51</f>
        <v>1619.8</v>
      </c>
      <c r="F50" s="107"/>
      <c r="G50" s="80"/>
      <c r="H50" s="80"/>
    </row>
    <row r="51" spans="1:8" ht="37.5" x14ac:dyDescent="0.3">
      <c r="A51" s="25" t="s">
        <v>17</v>
      </c>
      <c r="B51" s="12" t="s">
        <v>38</v>
      </c>
      <c r="C51" s="12" t="s">
        <v>46</v>
      </c>
      <c r="D51" s="24">
        <v>120</v>
      </c>
      <c r="E51" s="13">
        <v>1619.8</v>
      </c>
      <c r="F51" s="107"/>
      <c r="G51" s="80"/>
      <c r="H51" s="80"/>
    </row>
    <row r="52" spans="1:8" ht="37.5" x14ac:dyDescent="0.3">
      <c r="A52" s="7" t="s">
        <v>24</v>
      </c>
      <c r="B52" s="12" t="s">
        <v>38</v>
      </c>
      <c r="C52" s="12" t="s">
        <v>46</v>
      </c>
      <c r="D52" s="24">
        <v>200</v>
      </c>
      <c r="E52" s="13">
        <f>E53</f>
        <v>126.2</v>
      </c>
      <c r="F52" s="107"/>
      <c r="G52" s="80"/>
      <c r="H52" s="80"/>
    </row>
    <row r="53" spans="1:8" ht="37.5" x14ac:dyDescent="0.3">
      <c r="A53" s="7" t="s">
        <v>25</v>
      </c>
      <c r="B53" s="12" t="s">
        <v>38</v>
      </c>
      <c r="C53" s="12" t="s">
        <v>46</v>
      </c>
      <c r="D53" s="24">
        <v>240</v>
      </c>
      <c r="E53" s="13">
        <v>126.2</v>
      </c>
      <c r="F53" s="107"/>
      <c r="G53" s="80"/>
      <c r="H53" s="80"/>
    </row>
    <row r="54" spans="1:8" ht="18.75" x14ac:dyDescent="0.3">
      <c r="A54" s="26" t="s">
        <v>47</v>
      </c>
      <c r="B54" s="11" t="s">
        <v>48</v>
      </c>
      <c r="C54" s="11"/>
      <c r="D54" s="27"/>
      <c r="E54" s="18">
        <f>E55</f>
        <v>30</v>
      </c>
      <c r="F54" s="107"/>
      <c r="G54" s="80"/>
      <c r="H54" s="80"/>
    </row>
    <row r="55" spans="1:8" ht="18.75" x14ac:dyDescent="0.3">
      <c r="A55" s="26" t="s">
        <v>49</v>
      </c>
      <c r="B55" s="11" t="s">
        <v>48</v>
      </c>
      <c r="C55" s="4" t="s">
        <v>50</v>
      </c>
      <c r="D55" s="27"/>
      <c r="E55" s="18">
        <f>E56</f>
        <v>30</v>
      </c>
      <c r="F55" s="107"/>
      <c r="G55" s="80"/>
      <c r="H55" s="80"/>
    </row>
    <row r="56" spans="1:8" ht="18.75" x14ac:dyDescent="0.3">
      <c r="A56" s="28" t="s">
        <v>26</v>
      </c>
      <c r="B56" s="12" t="s">
        <v>48</v>
      </c>
      <c r="C56" s="5" t="s">
        <v>50</v>
      </c>
      <c r="D56" s="24">
        <v>800</v>
      </c>
      <c r="E56" s="13">
        <f>E57</f>
        <v>30</v>
      </c>
      <c r="F56" s="107"/>
      <c r="G56" s="80"/>
      <c r="H56" s="80"/>
    </row>
    <row r="57" spans="1:8" ht="18.75" x14ac:dyDescent="0.3">
      <c r="A57" s="28" t="s">
        <v>51</v>
      </c>
      <c r="B57" s="12" t="s">
        <v>48</v>
      </c>
      <c r="C57" s="5" t="s">
        <v>50</v>
      </c>
      <c r="D57" s="24">
        <v>870</v>
      </c>
      <c r="E57" s="13">
        <v>30</v>
      </c>
      <c r="F57" s="107"/>
      <c r="G57" s="80"/>
      <c r="H57" s="80"/>
    </row>
    <row r="58" spans="1:8" ht="18.75" x14ac:dyDescent="0.3">
      <c r="A58" s="15" t="s">
        <v>28</v>
      </c>
      <c r="B58" s="4" t="s">
        <v>29</v>
      </c>
      <c r="C58" s="5"/>
      <c r="D58" s="29"/>
      <c r="E58" s="18">
        <f>E60+E63</f>
        <v>250</v>
      </c>
      <c r="F58" s="32">
        <f>F59+F71</f>
        <v>0</v>
      </c>
      <c r="G58" s="80"/>
      <c r="H58" s="80"/>
    </row>
    <row r="59" spans="1:8" ht="18.75" x14ac:dyDescent="0.3">
      <c r="A59" s="15" t="s">
        <v>52</v>
      </c>
      <c r="B59" s="4" t="s">
        <v>29</v>
      </c>
      <c r="C59" s="5"/>
      <c r="D59" s="29"/>
      <c r="E59" s="18">
        <f t="shared" ref="E59:F61" si="0">E60</f>
        <v>200</v>
      </c>
      <c r="F59" s="18">
        <f t="shared" si="0"/>
        <v>0</v>
      </c>
      <c r="G59" s="80"/>
      <c r="H59" s="80"/>
    </row>
    <row r="60" spans="1:8" ht="112.5" x14ac:dyDescent="0.3">
      <c r="A60" s="110" t="s">
        <v>53</v>
      </c>
      <c r="B60" s="4" t="s">
        <v>29</v>
      </c>
      <c r="C60" s="4" t="s">
        <v>54</v>
      </c>
      <c r="D60" s="3"/>
      <c r="E60" s="18">
        <f t="shared" si="0"/>
        <v>200</v>
      </c>
      <c r="F60" s="34">
        <f t="shared" si="0"/>
        <v>0</v>
      </c>
      <c r="G60" s="80"/>
      <c r="H60" s="80"/>
    </row>
    <row r="61" spans="1:8" ht="18.75" x14ac:dyDescent="0.3">
      <c r="A61" s="14" t="s">
        <v>26</v>
      </c>
      <c r="B61" s="5" t="s">
        <v>29</v>
      </c>
      <c r="C61" s="5" t="s">
        <v>54</v>
      </c>
      <c r="D61" s="6">
        <v>800</v>
      </c>
      <c r="E61" s="13">
        <f t="shared" si="0"/>
        <v>200</v>
      </c>
      <c r="F61" s="34">
        <f t="shared" si="0"/>
        <v>0</v>
      </c>
      <c r="G61" s="80"/>
      <c r="H61" s="80"/>
    </row>
    <row r="62" spans="1:8" ht="18.75" x14ac:dyDescent="0.3">
      <c r="A62" s="14" t="s">
        <v>55</v>
      </c>
      <c r="B62" s="5" t="s">
        <v>29</v>
      </c>
      <c r="C62" s="5" t="s">
        <v>54</v>
      </c>
      <c r="D62" s="6">
        <v>830</v>
      </c>
      <c r="E62" s="13">
        <v>200</v>
      </c>
      <c r="F62" s="34">
        <f>F63</f>
        <v>0</v>
      </c>
      <c r="G62" s="80"/>
      <c r="H62" s="80"/>
    </row>
    <row r="63" spans="1:8" ht="18" customHeight="1" x14ac:dyDescent="0.3">
      <c r="A63" s="30" t="s">
        <v>56</v>
      </c>
      <c r="B63" s="4" t="s">
        <v>29</v>
      </c>
      <c r="C63" s="4" t="s">
        <v>57</v>
      </c>
      <c r="D63" s="20"/>
      <c r="E63" s="31">
        <f>E64</f>
        <v>50</v>
      </c>
      <c r="F63" s="32"/>
      <c r="G63" s="80"/>
      <c r="H63" s="80"/>
    </row>
    <row r="64" spans="1:8" ht="48" customHeight="1" x14ac:dyDescent="0.3">
      <c r="A64" s="7" t="s">
        <v>24</v>
      </c>
      <c r="B64" s="12" t="s">
        <v>29</v>
      </c>
      <c r="C64" s="5" t="s">
        <v>57</v>
      </c>
      <c r="D64" s="24">
        <v>200</v>
      </c>
      <c r="E64" s="33">
        <f>E65</f>
        <v>50</v>
      </c>
      <c r="F64" s="34" t="e">
        <f>F65</f>
        <v>#REF!</v>
      </c>
      <c r="G64" s="80"/>
      <c r="H64" s="80"/>
    </row>
    <row r="65" spans="1:8" ht="42" customHeight="1" x14ac:dyDescent="0.3">
      <c r="A65" s="7" t="s">
        <v>25</v>
      </c>
      <c r="B65" s="12" t="s">
        <v>29</v>
      </c>
      <c r="C65" s="5" t="s">
        <v>57</v>
      </c>
      <c r="D65" s="24">
        <v>240</v>
      </c>
      <c r="E65" s="13">
        <v>50</v>
      </c>
      <c r="F65" s="34" t="e">
        <f>#REF!</f>
        <v>#REF!</v>
      </c>
      <c r="G65" s="80"/>
      <c r="H65" s="80"/>
    </row>
    <row r="66" spans="1:8" ht="37.5" x14ac:dyDescent="0.3">
      <c r="A66" s="16" t="s">
        <v>58</v>
      </c>
      <c r="B66" s="4" t="s">
        <v>59</v>
      </c>
      <c r="C66" s="4"/>
      <c r="D66" s="6"/>
      <c r="E66" s="18">
        <f>E67</f>
        <v>160</v>
      </c>
      <c r="F66" s="107"/>
      <c r="G66" s="80"/>
      <c r="H66" s="80"/>
    </row>
    <row r="67" spans="1:8" ht="44.25" customHeight="1" x14ac:dyDescent="0.3">
      <c r="A67" s="16" t="s">
        <v>60</v>
      </c>
      <c r="B67" s="4" t="s">
        <v>61</v>
      </c>
      <c r="C67" s="4"/>
      <c r="D67" s="6"/>
      <c r="E67" s="18">
        <f>E68</f>
        <v>160</v>
      </c>
      <c r="F67" s="107"/>
      <c r="G67" s="80"/>
      <c r="H67" s="80"/>
    </row>
    <row r="68" spans="1:8" ht="93.75" x14ac:dyDescent="0.3">
      <c r="A68" s="16" t="s">
        <v>62</v>
      </c>
      <c r="B68" s="4" t="s">
        <v>61</v>
      </c>
      <c r="C68" s="4" t="s">
        <v>63</v>
      </c>
      <c r="D68" s="3"/>
      <c r="E68" s="18">
        <f>E69</f>
        <v>160</v>
      </c>
      <c r="F68" s="107"/>
      <c r="G68" s="80"/>
      <c r="H68" s="80"/>
    </row>
    <row r="69" spans="1:8" ht="37.5" x14ac:dyDescent="0.3">
      <c r="A69" s="7" t="s">
        <v>24</v>
      </c>
      <c r="B69" s="5" t="s">
        <v>61</v>
      </c>
      <c r="C69" s="5" t="s">
        <v>63</v>
      </c>
      <c r="D69" s="6">
        <v>200</v>
      </c>
      <c r="E69" s="35">
        <f>E70</f>
        <v>160</v>
      </c>
      <c r="F69" s="107"/>
      <c r="G69" s="80"/>
      <c r="H69" s="80"/>
    </row>
    <row r="70" spans="1:8" ht="37.5" x14ac:dyDescent="0.3">
      <c r="A70" s="7" t="s">
        <v>25</v>
      </c>
      <c r="B70" s="5" t="s">
        <v>61</v>
      </c>
      <c r="C70" s="5" t="s">
        <v>64</v>
      </c>
      <c r="D70" s="6">
        <v>240</v>
      </c>
      <c r="E70" s="36">
        <v>160</v>
      </c>
      <c r="F70" s="107"/>
      <c r="G70" s="80"/>
      <c r="H70" s="80"/>
    </row>
    <row r="71" spans="1:8" ht="18.75" x14ac:dyDescent="0.3">
      <c r="A71" s="15" t="s">
        <v>65</v>
      </c>
      <c r="B71" s="4" t="s">
        <v>66</v>
      </c>
      <c r="C71" s="4"/>
      <c r="D71" s="20"/>
      <c r="E71" s="37">
        <f>E72</f>
        <v>871.3</v>
      </c>
      <c r="F71" s="107"/>
      <c r="G71" s="80"/>
      <c r="H71" s="80"/>
    </row>
    <row r="72" spans="1:8" ht="18.75" x14ac:dyDescent="0.3">
      <c r="A72" s="15" t="s">
        <v>67</v>
      </c>
      <c r="B72" s="4" t="s">
        <v>68</v>
      </c>
      <c r="C72" s="4"/>
      <c r="D72" s="20"/>
      <c r="E72" s="37">
        <f>E74</f>
        <v>871.3</v>
      </c>
      <c r="F72" s="107"/>
      <c r="G72" s="80"/>
      <c r="H72" s="80"/>
    </row>
    <row r="73" spans="1:8" ht="56.25" x14ac:dyDescent="0.3">
      <c r="A73" s="16" t="s">
        <v>69</v>
      </c>
      <c r="B73" s="4" t="s">
        <v>68</v>
      </c>
      <c r="C73" s="4"/>
      <c r="D73" s="20"/>
      <c r="E73" s="37">
        <f>E74</f>
        <v>871.3</v>
      </c>
      <c r="F73" s="107"/>
      <c r="G73" s="80"/>
      <c r="H73" s="80"/>
    </row>
    <row r="74" spans="1:8" ht="56.25" x14ac:dyDescent="0.3">
      <c r="A74" s="38" t="s">
        <v>70</v>
      </c>
      <c r="B74" s="4" t="s">
        <v>68</v>
      </c>
      <c r="C74" s="11" t="s">
        <v>71</v>
      </c>
      <c r="D74" s="20"/>
      <c r="E74" s="37">
        <f>E75+E77</f>
        <v>871.3</v>
      </c>
      <c r="F74" s="107"/>
      <c r="G74" s="80"/>
      <c r="H74" s="80"/>
    </row>
    <row r="75" spans="1:8" ht="75" x14ac:dyDescent="0.3">
      <c r="A75" s="111" t="s">
        <v>16</v>
      </c>
      <c r="B75" s="5" t="s">
        <v>68</v>
      </c>
      <c r="C75" s="12" t="s">
        <v>71</v>
      </c>
      <c r="D75" s="6">
        <v>100</v>
      </c>
      <c r="E75" s="13">
        <f>E76</f>
        <v>777.8</v>
      </c>
      <c r="F75" s="107"/>
      <c r="G75" s="80"/>
      <c r="H75" s="80"/>
    </row>
    <row r="76" spans="1:8" ht="18.75" x14ac:dyDescent="0.3">
      <c r="A76" s="14" t="s">
        <v>72</v>
      </c>
      <c r="B76" s="5" t="s">
        <v>68</v>
      </c>
      <c r="C76" s="12" t="s">
        <v>71</v>
      </c>
      <c r="D76" s="6">
        <v>110</v>
      </c>
      <c r="E76" s="13">
        <f>773.3+13.5-9</f>
        <v>777.8</v>
      </c>
      <c r="F76" s="107"/>
      <c r="G76" s="80"/>
      <c r="H76" s="80"/>
    </row>
    <row r="77" spans="1:8" ht="37.5" x14ac:dyDescent="0.3">
      <c r="A77" s="7" t="s">
        <v>24</v>
      </c>
      <c r="B77" s="5" t="s">
        <v>68</v>
      </c>
      <c r="C77" s="12" t="s">
        <v>71</v>
      </c>
      <c r="D77" s="6">
        <v>200</v>
      </c>
      <c r="E77" s="13">
        <f>E78</f>
        <v>93.5</v>
      </c>
      <c r="F77" s="107"/>
      <c r="G77" s="80"/>
      <c r="H77" s="80"/>
    </row>
    <row r="78" spans="1:8" ht="37.5" x14ac:dyDescent="0.3">
      <c r="A78" s="7" t="s">
        <v>25</v>
      </c>
      <c r="B78" s="5" t="s">
        <v>68</v>
      </c>
      <c r="C78" s="12" t="s">
        <v>71</v>
      </c>
      <c r="D78" s="6">
        <v>240</v>
      </c>
      <c r="E78" s="13">
        <f>152-13.5-45</f>
        <v>93.5</v>
      </c>
      <c r="F78" s="107"/>
      <c r="G78" s="80"/>
      <c r="H78" s="80"/>
    </row>
    <row r="79" spans="1:8" ht="18.75" x14ac:dyDescent="0.3">
      <c r="A79" s="15" t="s">
        <v>73</v>
      </c>
      <c r="B79" s="4" t="s">
        <v>74</v>
      </c>
      <c r="C79" s="4"/>
      <c r="D79" s="39"/>
      <c r="E79" s="18">
        <f>E80+E106</f>
        <v>34279.9</v>
      </c>
      <c r="F79" s="107"/>
      <c r="G79" s="80"/>
      <c r="H79" s="80"/>
    </row>
    <row r="80" spans="1:8" ht="18" customHeight="1" x14ac:dyDescent="0.3">
      <c r="A80" s="40" t="s">
        <v>75</v>
      </c>
      <c r="B80" s="11" t="s">
        <v>76</v>
      </c>
      <c r="C80" s="11"/>
      <c r="D80" s="39"/>
      <c r="E80" s="48">
        <f>E81</f>
        <v>25643.1</v>
      </c>
      <c r="F80" s="107"/>
      <c r="G80" s="80"/>
      <c r="H80" s="80"/>
    </row>
    <row r="81" spans="1:8" ht="60.75" customHeight="1" x14ac:dyDescent="0.3">
      <c r="A81" s="16" t="s">
        <v>69</v>
      </c>
      <c r="B81" s="11" t="s">
        <v>76</v>
      </c>
      <c r="C81" s="11"/>
      <c r="D81" s="39"/>
      <c r="E81" s="48">
        <f>E82+E85+E88+E91+E94+E97+E100+E103</f>
        <v>25643.1</v>
      </c>
      <c r="F81" s="107"/>
      <c r="G81" s="80"/>
      <c r="H81" s="80"/>
    </row>
    <row r="82" spans="1:8" ht="54" customHeight="1" x14ac:dyDescent="0.3">
      <c r="A82" s="10" t="s">
        <v>77</v>
      </c>
      <c r="B82" s="11" t="s">
        <v>76</v>
      </c>
      <c r="C82" s="11" t="s">
        <v>78</v>
      </c>
      <c r="D82" s="39"/>
      <c r="E82" s="48">
        <f>E83</f>
        <v>2745</v>
      </c>
      <c r="F82" s="107"/>
      <c r="G82" s="80"/>
      <c r="H82" s="80"/>
    </row>
    <row r="83" spans="1:8" ht="37.5" x14ac:dyDescent="0.3">
      <c r="A83" s="7" t="s">
        <v>79</v>
      </c>
      <c r="B83" s="12" t="s">
        <v>76</v>
      </c>
      <c r="C83" s="12" t="s">
        <v>78</v>
      </c>
      <c r="D83" s="6">
        <v>200</v>
      </c>
      <c r="E83" s="13">
        <f>E84</f>
        <v>2745</v>
      </c>
      <c r="F83" s="107"/>
      <c r="G83" s="80"/>
      <c r="H83" s="80"/>
    </row>
    <row r="84" spans="1:8" ht="37.5" x14ac:dyDescent="0.3">
      <c r="A84" s="7" t="s">
        <v>25</v>
      </c>
      <c r="B84" s="12" t="s">
        <v>76</v>
      </c>
      <c r="C84" s="12" t="s">
        <v>78</v>
      </c>
      <c r="D84" s="6">
        <v>240</v>
      </c>
      <c r="E84" s="47">
        <f>4560-1810-5</f>
        <v>2745</v>
      </c>
      <c r="F84" s="107"/>
      <c r="G84" s="80"/>
      <c r="H84" s="80"/>
    </row>
    <row r="85" spans="1:8" s="83" customFormat="1" ht="37.5" hidden="1" x14ac:dyDescent="0.3">
      <c r="A85" s="16" t="s">
        <v>80</v>
      </c>
      <c r="B85" s="41" t="s">
        <v>76</v>
      </c>
      <c r="C85" s="41" t="s">
        <v>81</v>
      </c>
      <c r="D85" s="42"/>
      <c r="E85" s="43">
        <f>SUM(E86)</f>
        <v>0</v>
      </c>
      <c r="F85" s="112"/>
      <c r="G85" s="80"/>
      <c r="H85" s="80"/>
    </row>
    <row r="86" spans="1:8" s="83" customFormat="1" ht="37.5" hidden="1" x14ac:dyDescent="0.3">
      <c r="A86" s="7" t="s">
        <v>24</v>
      </c>
      <c r="B86" s="44" t="s">
        <v>76</v>
      </c>
      <c r="C86" s="44" t="s">
        <v>81</v>
      </c>
      <c r="D86" s="42">
        <v>200</v>
      </c>
      <c r="E86" s="45">
        <f>SUM(E87)</f>
        <v>0</v>
      </c>
      <c r="F86" s="112"/>
      <c r="G86" s="80"/>
      <c r="H86" s="80"/>
    </row>
    <row r="87" spans="1:8" s="83" customFormat="1" ht="37.5" hidden="1" x14ac:dyDescent="0.3">
      <c r="A87" s="7" t="s">
        <v>25</v>
      </c>
      <c r="B87" s="44" t="s">
        <v>76</v>
      </c>
      <c r="C87" s="44" t="s">
        <v>81</v>
      </c>
      <c r="D87" s="42">
        <v>240</v>
      </c>
      <c r="E87" s="46">
        <f>837.9-0.3-837.6</f>
        <v>0</v>
      </c>
      <c r="F87" s="112"/>
      <c r="G87" s="80"/>
      <c r="H87" s="80"/>
    </row>
    <row r="88" spans="1:8" ht="18.75" x14ac:dyDescent="0.3">
      <c r="A88" s="15" t="s">
        <v>82</v>
      </c>
      <c r="B88" s="11" t="s">
        <v>76</v>
      </c>
      <c r="C88" s="11" t="s">
        <v>83</v>
      </c>
      <c r="D88" s="39"/>
      <c r="E88" s="18">
        <f>E89</f>
        <v>1592</v>
      </c>
      <c r="F88" s="107"/>
      <c r="G88" s="80"/>
      <c r="H88" s="80"/>
    </row>
    <row r="89" spans="1:8" ht="37.5" x14ac:dyDescent="0.3">
      <c r="A89" s="7" t="s">
        <v>24</v>
      </c>
      <c r="B89" s="12" t="s">
        <v>76</v>
      </c>
      <c r="C89" s="12" t="s">
        <v>83</v>
      </c>
      <c r="D89" s="6">
        <v>200</v>
      </c>
      <c r="E89" s="13">
        <f>E90</f>
        <v>1592</v>
      </c>
      <c r="F89" s="107"/>
      <c r="G89" s="80"/>
      <c r="H89" s="80"/>
    </row>
    <row r="90" spans="1:8" ht="37.5" x14ac:dyDescent="0.3">
      <c r="A90" s="7" t="s">
        <v>25</v>
      </c>
      <c r="B90" s="12" t="s">
        <v>76</v>
      </c>
      <c r="C90" s="12" t="s">
        <v>83</v>
      </c>
      <c r="D90" s="6">
        <v>240</v>
      </c>
      <c r="E90" s="47">
        <f>65+1525-3+5</f>
        <v>1592</v>
      </c>
      <c r="F90" s="107"/>
      <c r="G90" s="80"/>
      <c r="H90" s="80"/>
    </row>
    <row r="91" spans="1:8" ht="75" x14ac:dyDescent="0.3">
      <c r="A91" s="10" t="s">
        <v>84</v>
      </c>
      <c r="B91" s="11" t="s">
        <v>76</v>
      </c>
      <c r="C91" s="11" t="s">
        <v>85</v>
      </c>
      <c r="D91" s="39"/>
      <c r="E91" s="18">
        <f>E92</f>
        <v>1149</v>
      </c>
      <c r="F91" s="107"/>
      <c r="G91" s="80"/>
      <c r="H91" s="80"/>
    </row>
    <row r="92" spans="1:8" ht="37.5" x14ac:dyDescent="0.3">
      <c r="A92" s="7" t="s">
        <v>24</v>
      </c>
      <c r="B92" s="12" t="s">
        <v>76</v>
      </c>
      <c r="C92" s="12" t="s">
        <v>85</v>
      </c>
      <c r="D92" s="6">
        <v>200</v>
      </c>
      <c r="E92" s="13">
        <f>E93</f>
        <v>1149</v>
      </c>
      <c r="F92" s="107"/>
      <c r="G92" s="80"/>
      <c r="H92" s="80"/>
    </row>
    <row r="93" spans="1:8" ht="37.5" x14ac:dyDescent="0.3">
      <c r="A93" s="7" t="s">
        <v>25</v>
      </c>
      <c r="B93" s="12" t="s">
        <v>76</v>
      </c>
      <c r="C93" s="12" t="s">
        <v>85</v>
      </c>
      <c r="D93" s="6">
        <v>240</v>
      </c>
      <c r="E93" s="47">
        <f>100+710+102+237</f>
        <v>1149</v>
      </c>
      <c r="F93" s="107"/>
      <c r="G93" s="80"/>
      <c r="H93" s="80"/>
    </row>
    <row r="94" spans="1:8" ht="180" customHeight="1" x14ac:dyDescent="0.3">
      <c r="A94" s="16" t="s">
        <v>86</v>
      </c>
      <c r="B94" s="11" t="s">
        <v>76</v>
      </c>
      <c r="C94" s="11" t="s">
        <v>87</v>
      </c>
      <c r="D94" s="39"/>
      <c r="E94" s="18">
        <f>E95</f>
        <v>6980.5</v>
      </c>
      <c r="F94" s="107"/>
      <c r="G94" s="80"/>
      <c r="H94" s="80"/>
    </row>
    <row r="95" spans="1:8" ht="37.5" x14ac:dyDescent="0.3">
      <c r="A95" s="7" t="s">
        <v>24</v>
      </c>
      <c r="B95" s="12" t="s">
        <v>76</v>
      </c>
      <c r="C95" s="12" t="s">
        <v>87</v>
      </c>
      <c r="D95" s="6">
        <v>200</v>
      </c>
      <c r="E95" s="13">
        <f>E96</f>
        <v>6980.5</v>
      </c>
      <c r="F95" s="107"/>
      <c r="G95" s="80"/>
      <c r="H95" s="80"/>
    </row>
    <row r="96" spans="1:8" ht="37.5" x14ac:dyDescent="0.3">
      <c r="A96" s="7" t="s">
        <v>25</v>
      </c>
      <c r="B96" s="12" t="s">
        <v>76</v>
      </c>
      <c r="C96" s="12" t="s">
        <v>87</v>
      </c>
      <c r="D96" s="6">
        <v>240</v>
      </c>
      <c r="E96" s="47">
        <f>6790+190.5</f>
        <v>6980.5</v>
      </c>
      <c r="F96" s="107"/>
      <c r="G96" s="80"/>
      <c r="H96" s="80"/>
    </row>
    <row r="97" spans="1:8" ht="57.75" customHeight="1" x14ac:dyDescent="0.3">
      <c r="A97" s="16" t="s">
        <v>88</v>
      </c>
      <c r="B97" s="11" t="s">
        <v>76</v>
      </c>
      <c r="C97" s="11" t="s">
        <v>89</v>
      </c>
      <c r="D97" s="39"/>
      <c r="E97" s="48">
        <f>E98</f>
        <v>7930</v>
      </c>
      <c r="F97" s="107"/>
      <c r="G97" s="80"/>
      <c r="H97" s="80"/>
    </row>
    <row r="98" spans="1:8" ht="37.5" x14ac:dyDescent="0.3">
      <c r="A98" s="7" t="s">
        <v>24</v>
      </c>
      <c r="B98" s="12" t="s">
        <v>76</v>
      </c>
      <c r="C98" s="12" t="s">
        <v>89</v>
      </c>
      <c r="D98" s="6">
        <v>200</v>
      </c>
      <c r="E98" s="13">
        <f>E99</f>
        <v>7930</v>
      </c>
      <c r="F98" s="107"/>
      <c r="G98" s="80"/>
      <c r="H98" s="80"/>
    </row>
    <row r="99" spans="1:8" ht="37.5" x14ac:dyDescent="0.3">
      <c r="A99" s="7" t="s">
        <v>25</v>
      </c>
      <c r="B99" s="12" t="s">
        <v>76</v>
      </c>
      <c r="C99" s="12" t="s">
        <v>89</v>
      </c>
      <c r="D99" s="6">
        <v>240</v>
      </c>
      <c r="E99" s="47">
        <f>12000-4070</f>
        <v>7930</v>
      </c>
      <c r="F99" s="107"/>
      <c r="G99" s="80"/>
      <c r="H99" s="80"/>
    </row>
    <row r="100" spans="1:8" ht="48.75" customHeight="1" x14ac:dyDescent="0.3">
      <c r="A100" s="10" t="s">
        <v>90</v>
      </c>
      <c r="B100" s="11" t="s">
        <v>76</v>
      </c>
      <c r="C100" s="11" t="s">
        <v>91</v>
      </c>
      <c r="D100" s="39"/>
      <c r="E100" s="18">
        <f>E101</f>
        <v>4846.6000000000004</v>
      </c>
      <c r="F100" s="107"/>
      <c r="G100" s="80"/>
      <c r="H100" s="80"/>
    </row>
    <row r="101" spans="1:8" ht="37.5" x14ac:dyDescent="0.3">
      <c r="A101" s="7" t="s">
        <v>24</v>
      </c>
      <c r="B101" s="12" t="s">
        <v>76</v>
      </c>
      <c r="C101" s="12" t="s">
        <v>91</v>
      </c>
      <c r="D101" s="6">
        <v>200</v>
      </c>
      <c r="E101" s="13">
        <f>E102</f>
        <v>4846.6000000000004</v>
      </c>
      <c r="F101" s="107"/>
      <c r="G101" s="80"/>
      <c r="H101" s="80"/>
    </row>
    <row r="102" spans="1:8" ht="37.5" x14ac:dyDescent="0.3">
      <c r="A102" s="7" t="s">
        <v>25</v>
      </c>
      <c r="B102" s="12" t="s">
        <v>76</v>
      </c>
      <c r="C102" s="12" t="s">
        <v>91</v>
      </c>
      <c r="D102" s="24">
        <v>240</v>
      </c>
      <c r="E102" s="47">
        <f>2820+1540+591.6+132-237</f>
        <v>4846.6000000000004</v>
      </c>
      <c r="F102" s="107"/>
      <c r="G102" s="80"/>
      <c r="H102" s="80"/>
    </row>
    <row r="103" spans="1:8" ht="46.5" customHeight="1" x14ac:dyDescent="0.3">
      <c r="A103" s="16" t="s">
        <v>92</v>
      </c>
      <c r="B103" s="4" t="s">
        <v>76</v>
      </c>
      <c r="C103" s="4" t="s">
        <v>93</v>
      </c>
      <c r="D103" s="39"/>
      <c r="E103" s="48">
        <f>E104</f>
        <v>400</v>
      </c>
      <c r="F103" s="107"/>
      <c r="G103" s="80"/>
      <c r="H103" s="80"/>
    </row>
    <row r="104" spans="1:8" ht="37.5" x14ac:dyDescent="0.3">
      <c r="A104" s="7" t="s">
        <v>24</v>
      </c>
      <c r="B104" s="5" t="s">
        <v>76</v>
      </c>
      <c r="C104" s="5" t="s">
        <v>93</v>
      </c>
      <c r="D104" s="6">
        <v>200</v>
      </c>
      <c r="E104" s="47">
        <f>E105</f>
        <v>400</v>
      </c>
      <c r="F104" s="107"/>
      <c r="G104" s="80"/>
      <c r="H104" s="80"/>
    </row>
    <row r="105" spans="1:8" ht="37.5" x14ac:dyDescent="0.3">
      <c r="A105" s="7" t="s">
        <v>25</v>
      </c>
      <c r="B105" s="5" t="s">
        <v>76</v>
      </c>
      <c r="C105" s="5" t="s">
        <v>93</v>
      </c>
      <c r="D105" s="6">
        <v>240</v>
      </c>
      <c r="E105" s="47">
        <f>100+300</f>
        <v>400</v>
      </c>
      <c r="F105" s="107"/>
      <c r="G105" s="80"/>
      <c r="H105" s="80"/>
    </row>
    <row r="106" spans="1:8" ht="37.5" x14ac:dyDescent="0.3">
      <c r="A106" s="49" t="s">
        <v>94</v>
      </c>
      <c r="B106" s="2" t="s">
        <v>95</v>
      </c>
      <c r="C106" s="4"/>
      <c r="D106" s="50"/>
      <c r="E106" s="48">
        <f>E107</f>
        <v>8636.8000000000011</v>
      </c>
      <c r="F106" s="107"/>
      <c r="G106" s="80"/>
      <c r="H106" s="80"/>
    </row>
    <row r="107" spans="1:8" ht="56.25" x14ac:dyDescent="0.3">
      <c r="A107" s="8" t="s">
        <v>69</v>
      </c>
      <c r="B107" s="2" t="s">
        <v>95</v>
      </c>
      <c r="C107" s="4" t="s">
        <v>96</v>
      </c>
      <c r="D107" s="50"/>
      <c r="E107" s="48">
        <f>E108</f>
        <v>8636.8000000000011</v>
      </c>
      <c r="F107" s="107"/>
      <c r="G107" s="80"/>
      <c r="H107" s="80"/>
    </row>
    <row r="108" spans="1:8" ht="61.5" customHeight="1" x14ac:dyDescent="0.3">
      <c r="A108" s="16" t="s">
        <v>97</v>
      </c>
      <c r="B108" s="2" t="s">
        <v>95</v>
      </c>
      <c r="C108" s="4" t="s">
        <v>96</v>
      </c>
      <c r="D108" s="50"/>
      <c r="E108" s="48">
        <f>E109+E111+E113</f>
        <v>8636.8000000000011</v>
      </c>
      <c r="F108" s="107"/>
      <c r="G108" s="80"/>
      <c r="H108" s="80"/>
    </row>
    <row r="109" spans="1:8" ht="75" x14ac:dyDescent="0.3">
      <c r="A109" s="7" t="s">
        <v>16</v>
      </c>
      <c r="B109" s="5" t="s">
        <v>95</v>
      </c>
      <c r="C109" s="5" t="s">
        <v>96</v>
      </c>
      <c r="D109" s="6">
        <v>100</v>
      </c>
      <c r="E109" s="13">
        <f>E110</f>
        <v>6874.7</v>
      </c>
      <c r="F109" s="107"/>
      <c r="G109" s="80"/>
      <c r="H109" s="80"/>
    </row>
    <row r="110" spans="1:8" ht="18.75" x14ac:dyDescent="0.3">
      <c r="A110" s="14" t="s">
        <v>72</v>
      </c>
      <c r="B110" s="5" t="s">
        <v>95</v>
      </c>
      <c r="C110" s="5" t="s">
        <v>96</v>
      </c>
      <c r="D110" s="6">
        <v>110</v>
      </c>
      <c r="E110" s="13">
        <f>6681.7+193</f>
        <v>6874.7</v>
      </c>
      <c r="F110" s="107"/>
      <c r="G110" s="80"/>
      <c r="H110" s="80"/>
    </row>
    <row r="111" spans="1:8" ht="37.5" x14ac:dyDescent="0.3">
      <c r="A111" s="7" t="s">
        <v>24</v>
      </c>
      <c r="B111" s="5" t="s">
        <v>95</v>
      </c>
      <c r="C111" s="5" t="s">
        <v>96</v>
      </c>
      <c r="D111" s="6">
        <v>200</v>
      </c>
      <c r="E111" s="13">
        <f>E112</f>
        <v>1357</v>
      </c>
      <c r="F111" s="107"/>
      <c r="G111" s="80"/>
      <c r="H111" s="80"/>
    </row>
    <row r="112" spans="1:8" ht="37.5" x14ac:dyDescent="0.3">
      <c r="A112" s="7" t="s">
        <v>25</v>
      </c>
      <c r="B112" s="5" t="s">
        <v>95</v>
      </c>
      <c r="C112" s="5" t="s">
        <v>96</v>
      </c>
      <c r="D112" s="6">
        <v>240</v>
      </c>
      <c r="E112" s="13">
        <f>890.1+900-281.1-132-20</f>
        <v>1357</v>
      </c>
      <c r="F112" s="107"/>
      <c r="G112" s="80"/>
      <c r="H112" s="80"/>
    </row>
    <row r="113" spans="1:8" ht="18.75" x14ac:dyDescent="0.3">
      <c r="A113" s="14" t="s">
        <v>26</v>
      </c>
      <c r="B113" s="5" t="s">
        <v>95</v>
      </c>
      <c r="C113" s="5" t="s">
        <v>96</v>
      </c>
      <c r="D113" s="6">
        <v>800</v>
      </c>
      <c r="E113" s="13">
        <f>E114</f>
        <v>405.1</v>
      </c>
      <c r="F113" s="107"/>
      <c r="G113" s="80"/>
      <c r="H113" s="80"/>
    </row>
    <row r="114" spans="1:8" ht="18.75" x14ac:dyDescent="0.3">
      <c r="A114" s="14" t="s">
        <v>27</v>
      </c>
      <c r="B114" s="5" t="s">
        <v>95</v>
      </c>
      <c r="C114" s="5" t="s">
        <v>96</v>
      </c>
      <c r="D114" s="6">
        <v>850</v>
      </c>
      <c r="E114" s="13">
        <f>1+404.1</f>
        <v>405.1</v>
      </c>
      <c r="F114" s="107"/>
      <c r="G114" s="80"/>
      <c r="H114" s="80"/>
    </row>
    <row r="115" spans="1:8" ht="18.75" x14ac:dyDescent="0.3">
      <c r="A115" s="15" t="s">
        <v>98</v>
      </c>
      <c r="B115" s="4" t="s">
        <v>99</v>
      </c>
      <c r="C115" s="4"/>
      <c r="D115" s="39"/>
      <c r="E115" s="18">
        <f>E120+E116+E125</f>
        <v>3322.6</v>
      </c>
      <c r="F115" s="107"/>
      <c r="G115" s="80"/>
      <c r="H115" s="80"/>
    </row>
    <row r="116" spans="1:8" ht="37.5" x14ac:dyDescent="0.3">
      <c r="A116" s="16" t="s">
        <v>100</v>
      </c>
      <c r="B116" s="4" t="s">
        <v>101</v>
      </c>
      <c r="C116" s="4"/>
      <c r="D116" s="39"/>
      <c r="E116" s="18">
        <f>E117</f>
        <v>26.599999999999994</v>
      </c>
      <c r="F116" s="107"/>
      <c r="G116" s="80"/>
      <c r="H116" s="80"/>
    </row>
    <row r="117" spans="1:8" ht="215.25" customHeight="1" x14ac:dyDescent="0.3">
      <c r="A117" s="51" t="s">
        <v>102</v>
      </c>
      <c r="B117" s="4" t="s">
        <v>101</v>
      </c>
      <c r="C117" s="4" t="s">
        <v>103</v>
      </c>
      <c r="D117" s="39"/>
      <c r="E117" s="18">
        <f>E118</f>
        <v>26.599999999999994</v>
      </c>
      <c r="F117" s="107"/>
      <c r="G117" s="80"/>
      <c r="H117" s="80"/>
    </row>
    <row r="118" spans="1:8" ht="37.5" x14ac:dyDescent="0.3">
      <c r="A118" s="7" t="s">
        <v>24</v>
      </c>
      <c r="B118" s="5" t="s">
        <v>101</v>
      </c>
      <c r="C118" s="5" t="s">
        <v>103</v>
      </c>
      <c r="D118" s="52">
        <v>200</v>
      </c>
      <c r="E118" s="13">
        <f>E119</f>
        <v>26.599999999999994</v>
      </c>
      <c r="F118" s="107"/>
      <c r="G118" s="80"/>
      <c r="H118" s="80"/>
    </row>
    <row r="119" spans="1:8" ht="37.5" x14ac:dyDescent="0.3">
      <c r="A119" s="7" t="s">
        <v>25</v>
      </c>
      <c r="B119" s="5" t="s">
        <v>101</v>
      </c>
      <c r="C119" s="5" t="s">
        <v>103</v>
      </c>
      <c r="D119" s="52">
        <v>240</v>
      </c>
      <c r="E119" s="13">
        <f>226.6-200</f>
        <v>26.599999999999994</v>
      </c>
      <c r="F119" s="107"/>
      <c r="G119" s="80"/>
      <c r="H119" s="80"/>
    </row>
    <row r="120" spans="1:8" ht="18.75" x14ac:dyDescent="0.3">
      <c r="A120" s="15" t="s">
        <v>104</v>
      </c>
      <c r="B120" s="4" t="s">
        <v>105</v>
      </c>
      <c r="C120" s="4"/>
      <c r="D120" s="39"/>
      <c r="E120" s="18">
        <f>E121</f>
        <v>2636</v>
      </c>
      <c r="F120" s="107"/>
      <c r="G120" s="80"/>
      <c r="H120" s="80"/>
    </row>
    <row r="121" spans="1:8" ht="37.5" x14ac:dyDescent="0.3">
      <c r="A121" s="16" t="s">
        <v>106</v>
      </c>
      <c r="B121" s="4" t="s">
        <v>105</v>
      </c>
      <c r="C121" s="4"/>
      <c r="D121" s="39"/>
      <c r="E121" s="18">
        <f>E122</f>
        <v>2636</v>
      </c>
      <c r="F121" s="107"/>
      <c r="G121" s="80"/>
      <c r="H121" s="80"/>
    </row>
    <row r="122" spans="1:8" ht="37.5" x14ac:dyDescent="0.3">
      <c r="A122" s="16" t="s">
        <v>107</v>
      </c>
      <c r="B122" s="4" t="s">
        <v>105</v>
      </c>
      <c r="C122" s="4" t="s">
        <v>108</v>
      </c>
      <c r="D122" s="39"/>
      <c r="E122" s="48">
        <f>E123</f>
        <v>2636</v>
      </c>
      <c r="F122" s="107"/>
      <c r="G122" s="80"/>
      <c r="H122" s="80"/>
    </row>
    <row r="123" spans="1:8" ht="37.5" x14ac:dyDescent="0.3">
      <c r="A123" s="7" t="s">
        <v>24</v>
      </c>
      <c r="B123" s="5" t="s">
        <v>105</v>
      </c>
      <c r="C123" s="5" t="s">
        <v>108</v>
      </c>
      <c r="D123" s="6">
        <v>200</v>
      </c>
      <c r="E123" s="13">
        <f>E124</f>
        <v>2636</v>
      </c>
      <c r="F123" s="107"/>
      <c r="G123" s="80"/>
      <c r="H123" s="80"/>
    </row>
    <row r="124" spans="1:8" ht="37.5" x14ac:dyDescent="0.3">
      <c r="A124" s="7" t="s">
        <v>25</v>
      </c>
      <c r="B124" s="5" t="s">
        <v>105</v>
      </c>
      <c r="C124" s="5" t="s">
        <v>108</v>
      </c>
      <c r="D124" s="24">
        <v>240</v>
      </c>
      <c r="E124" s="13">
        <v>2636</v>
      </c>
      <c r="F124" s="107"/>
      <c r="G124" s="80"/>
      <c r="H124" s="80"/>
    </row>
    <row r="125" spans="1:8" ht="18.75" x14ac:dyDescent="0.3">
      <c r="A125" s="16" t="s">
        <v>109</v>
      </c>
      <c r="B125" s="4" t="s">
        <v>110</v>
      </c>
      <c r="C125" s="4"/>
      <c r="D125" s="27"/>
      <c r="E125" s="18">
        <f>E126+E129+E132+E135+E138+E141</f>
        <v>660</v>
      </c>
      <c r="F125" s="107"/>
      <c r="G125" s="80"/>
      <c r="H125" s="80"/>
    </row>
    <row r="126" spans="1:8" ht="56.25" x14ac:dyDescent="0.3">
      <c r="A126" s="16" t="s">
        <v>111</v>
      </c>
      <c r="B126" s="4" t="s">
        <v>110</v>
      </c>
      <c r="C126" s="4" t="s">
        <v>112</v>
      </c>
      <c r="D126" s="3"/>
      <c r="E126" s="53">
        <f>E127</f>
        <v>288</v>
      </c>
      <c r="F126" s="107"/>
      <c r="G126" s="80"/>
      <c r="H126" s="80"/>
    </row>
    <row r="127" spans="1:8" ht="37.5" x14ac:dyDescent="0.3">
      <c r="A127" s="7" t="s">
        <v>24</v>
      </c>
      <c r="B127" s="5" t="s">
        <v>110</v>
      </c>
      <c r="C127" s="5" t="s">
        <v>112</v>
      </c>
      <c r="D127" s="6">
        <v>200</v>
      </c>
      <c r="E127" s="47">
        <f>E128</f>
        <v>288</v>
      </c>
      <c r="F127" s="107"/>
      <c r="G127" s="80"/>
      <c r="H127" s="80"/>
    </row>
    <row r="128" spans="1:8" ht="37.5" x14ac:dyDescent="0.3">
      <c r="A128" s="7" t="s">
        <v>25</v>
      </c>
      <c r="B128" s="5" t="s">
        <v>110</v>
      </c>
      <c r="C128" s="5" t="s">
        <v>112</v>
      </c>
      <c r="D128" s="6">
        <v>240</v>
      </c>
      <c r="E128" s="47">
        <v>288</v>
      </c>
      <c r="F128" s="107"/>
      <c r="G128" s="80"/>
      <c r="H128" s="80"/>
    </row>
    <row r="129" spans="1:8" ht="37.5" x14ac:dyDescent="0.3">
      <c r="A129" s="16" t="s">
        <v>113</v>
      </c>
      <c r="B129" s="4" t="s">
        <v>110</v>
      </c>
      <c r="C129" s="4" t="s">
        <v>114</v>
      </c>
      <c r="D129" s="20"/>
      <c r="E129" s="53">
        <f>E130</f>
        <v>48</v>
      </c>
      <c r="F129" s="107"/>
      <c r="G129" s="80"/>
      <c r="H129" s="80"/>
    </row>
    <row r="130" spans="1:8" ht="37.5" x14ac:dyDescent="0.3">
      <c r="A130" s="7" t="s">
        <v>24</v>
      </c>
      <c r="B130" s="5" t="s">
        <v>110</v>
      </c>
      <c r="C130" s="5" t="s">
        <v>114</v>
      </c>
      <c r="D130" s="6">
        <v>200</v>
      </c>
      <c r="E130" s="55">
        <f>E131</f>
        <v>48</v>
      </c>
      <c r="F130" s="107"/>
      <c r="G130" s="80"/>
      <c r="H130" s="80"/>
    </row>
    <row r="131" spans="1:8" ht="37.5" x14ac:dyDescent="0.3">
      <c r="A131" s="7" t="s">
        <v>25</v>
      </c>
      <c r="B131" s="5" t="s">
        <v>110</v>
      </c>
      <c r="C131" s="5" t="s">
        <v>114</v>
      </c>
      <c r="D131" s="6">
        <v>240</v>
      </c>
      <c r="E131" s="55">
        <v>48</v>
      </c>
      <c r="F131" s="107"/>
      <c r="G131" s="80"/>
      <c r="H131" s="80"/>
    </row>
    <row r="132" spans="1:8" ht="37.5" x14ac:dyDescent="0.3">
      <c r="A132" s="16" t="s">
        <v>115</v>
      </c>
      <c r="B132" s="4" t="s">
        <v>110</v>
      </c>
      <c r="C132" s="4" t="s">
        <v>116</v>
      </c>
      <c r="D132" s="20"/>
      <c r="E132" s="53">
        <f>E133</f>
        <v>72</v>
      </c>
      <c r="F132" s="107"/>
      <c r="G132" s="80"/>
      <c r="H132" s="80"/>
    </row>
    <row r="133" spans="1:8" ht="37.5" x14ac:dyDescent="0.3">
      <c r="A133" s="7" t="s">
        <v>24</v>
      </c>
      <c r="B133" s="5" t="s">
        <v>110</v>
      </c>
      <c r="C133" s="5" t="s">
        <v>116</v>
      </c>
      <c r="D133" s="6">
        <v>200</v>
      </c>
      <c r="E133" s="55">
        <f>E134</f>
        <v>72</v>
      </c>
      <c r="F133" s="107"/>
      <c r="G133" s="80"/>
      <c r="H133" s="80"/>
    </row>
    <row r="134" spans="1:8" ht="37.5" x14ac:dyDescent="0.3">
      <c r="A134" s="7" t="s">
        <v>25</v>
      </c>
      <c r="B134" s="5" t="s">
        <v>110</v>
      </c>
      <c r="C134" s="5" t="s">
        <v>116</v>
      </c>
      <c r="D134" s="6">
        <v>240</v>
      </c>
      <c r="E134" s="55">
        <v>72</v>
      </c>
      <c r="F134" s="107"/>
      <c r="G134" s="80"/>
      <c r="H134" s="80"/>
    </row>
    <row r="135" spans="1:8" ht="56.25" x14ac:dyDescent="0.3">
      <c r="A135" s="16" t="s">
        <v>117</v>
      </c>
      <c r="B135" s="4" t="s">
        <v>110</v>
      </c>
      <c r="C135" s="4" t="s">
        <v>118</v>
      </c>
      <c r="D135" s="20"/>
      <c r="E135" s="53">
        <f>E136</f>
        <v>96</v>
      </c>
      <c r="F135" s="107"/>
      <c r="G135" s="80"/>
      <c r="H135" s="80"/>
    </row>
    <row r="136" spans="1:8" ht="37.5" x14ac:dyDescent="0.3">
      <c r="A136" s="7" t="s">
        <v>24</v>
      </c>
      <c r="B136" s="5" t="s">
        <v>110</v>
      </c>
      <c r="C136" s="5" t="s">
        <v>118</v>
      </c>
      <c r="D136" s="6">
        <v>200</v>
      </c>
      <c r="E136" s="55">
        <f>E137</f>
        <v>96</v>
      </c>
      <c r="F136" s="107"/>
      <c r="G136" s="80"/>
      <c r="H136" s="80"/>
    </row>
    <row r="137" spans="1:8" ht="37.5" x14ac:dyDescent="0.3">
      <c r="A137" s="7" t="s">
        <v>25</v>
      </c>
      <c r="B137" s="5" t="s">
        <v>110</v>
      </c>
      <c r="C137" s="5" t="s">
        <v>119</v>
      </c>
      <c r="D137" s="6">
        <v>240</v>
      </c>
      <c r="E137" s="55">
        <v>96</v>
      </c>
      <c r="F137" s="107"/>
      <c r="G137" s="80"/>
      <c r="H137" s="80"/>
    </row>
    <row r="138" spans="1:8" ht="75" x14ac:dyDescent="0.3">
      <c r="A138" s="16" t="s">
        <v>120</v>
      </c>
      <c r="B138" s="4" t="s">
        <v>110</v>
      </c>
      <c r="C138" s="4" t="s">
        <v>121</v>
      </c>
      <c r="D138" s="20"/>
      <c r="E138" s="53">
        <f>E139</f>
        <v>84</v>
      </c>
      <c r="F138" s="107"/>
      <c r="G138" s="80"/>
      <c r="H138" s="80"/>
    </row>
    <row r="139" spans="1:8" ht="37.5" x14ac:dyDescent="0.3">
      <c r="A139" s="7" t="s">
        <v>24</v>
      </c>
      <c r="B139" s="5" t="s">
        <v>110</v>
      </c>
      <c r="C139" s="5" t="s">
        <v>121</v>
      </c>
      <c r="D139" s="6">
        <v>200</v>
      </c>
      <c r="E139" s="13">
        <f>E140</f>
        <v>84</v>
      </c>
      <c r="F139" s="107"/>
      <c r="G139" s="80"/>
      <c r="H139" s="80"/>
    </row>
    <row r="140" spans="1:8" ht="37.5" x14ac:dyDescent="0.3">
      <c r="A140" s="7" t="s">
        <v>25</v>
      </c>
      <c r="B140" s="5" t="s">
        <v>110</v>
      </c>
      <c r="C140" s="5" t="s">
        <v>121</v>
      </c>
      <c r="D140" s="6">
        <v>240</v>
      </c>
      <c r="E140" s="13">
        <v>84</v>
      </c>
      <c r="F140" s="107"/>
      <c r="G140" s="80"/>
      <c r="H140" s="80"/>
    </row>
    <row r="141" spans="1:8" ht="150" x14ac:dyDescent="0.3">
      <c r="A141" s="16" t="s">
        <v>122</v>
      </c>
      <c r="B141" s="4" t="s">
        <v>110</v>
      </c>
      <c r="C141" s="23" t="s">
        <v>123</v>
      </c>
      <c r="D141" s="6"/>
      <c r="E141" s="53">
        <f>E142</f>
        <v>72</v>
      </c>
      <c r="F141" s="107"/>
      <c r="G141" s="80"/>
      <c r="H141" s="80"/>
    </row>
    <row r="142" spans="1:8" ht="37.5" x14ac:dyDescent="0.3">
      <c r="A142" s="7" t="s">
        <v>24</v>
      </c>
      <c r="B142" s="5" t="s">
        <v>110</v>
      </c>
      <c r="C142" s="54" t="s">
        <v>123</v>
      </c>
      <c r="D142" s="6">
        <v>200</v>
      </c>
      <c r="E142" s="55">
        <f>E143</f>
        <v>72</v>
      </c>
      <c r="F142" s="107"/>
      <c r="G142" s="80"/>
      <c r="H142" s="80"/>
    </row>
    <row r="143" spans="1:8" ht="37.5" x14ac:dyDescent="0.3">
      <c r="A143" s="7" t="s">
        <v>25</v>
      </c>
      <c r="B143" s="5" t="s">
        <v>110</v>
      </c>
      <c r="C143" s="54" t="s">
        <v>123</v>
      </c>
      <c r="D143" s="6">
        <v>240</v>
      </c>
      <c r="E143" s="55">
        <v>72</v>
      </c>
      <c r="F143" s="107"/>
      <c r="G143" s="80"/>
      <c r="H143" s="80"/>
    </row>
    <row r="144" spans="1:8" ht="18.75" x14ac:dyDescent="0.3">
      <c r="A144" s="56" t="s">
        <v>124</v>
      </c>
      <c r="B144" s="4" t="s">
        <v>125</v>
      </c>
      <c r="C144" s="4"/>
      <c r="D144" s="27"/>
      <c r="E144" s="18">
        <f>E145</f>
        <v>2740</v>
      </c>
      <c r="F144" s="107"/>
      <c r="G144" s="80"/>
      <c r="H144" s="80"/>
    </row>
    <row r="145" spans="1:8" ht="18.75" x14ac:dyDescent="0.3">
      <c r="A145" s="56" t="s">
        <v>126</v>
      </c>
      <c r="B145" s="4" t="s">
        <v>127</v>
      </c>
      <c r="C145" s="4"/>
      <c r="D145" s="27"/>
      <c r="E145" s="18">
        <f>E146</f>
        <v>2740</v>
      </c>
      <c r="F145" s="107"/>
      <c r="G145" s="80"/>
      <c r="H145" s="80"/>
    </row>
    <row r="146" spans="1:8" ht="56.25" x14ac:dyDescent="0.3">
      <c r="A146" s="113" t="s">
        <v>69</v>
      </c>
      <c r="B146" s="4" t="s">
        <v>127</v>
      </c>
      <c r="C146" s="4"/>
      <c r="D146" s="27"/>
      <c r="E146" s="18">
        <f>E147</f>
        <v>2740</v>
      </c>
      <c r="F146" s="107"/>
      <c r="G146" s="80"/>
      <c r="H146" s="80"/>
    </row>
    <row r="147" spans="1:8" ht="63.75" customHeight="1" x14ac:dyDescent="0.3">
      <c r="A147" s="16" t="s">
        <v>128</v>
      </c>
      <c r="B147" s="4" t="s">
        <v>127</v>
      </c>
      <c r="C147" s="4" t="s">
        <v>129</v>
      </c>
      <c r="D147" s="39"/>
      <c r="E147" s="18">
        <f>E148</f>
        <v>2740</v>
      </c>
      <c r="F147" s="107"/>
      <c r="G147" s="80"/>
      <c r="H147" s="80"/>
    </row>
    <row r="148" spans="1:8" ht="37.5" x14ac:dyDescent="0.3">
      <c r="A148" s="7" t="s">
        <v>24</v>
      </c>
      <c r="B148" s="5" t="s">
        <v>127</v>
      </c>
      <c r="C148" s="5" t="s">
        <v>129</v>
      </c>
      <c r="D148" s="6">
        <v>200</v>
      </c>
      <c r="E148" s="13">
        <f>E149</f>
        <v>2740</v>
      </c>
      <c r="F148" s="107"/>
      <c r="G148" s="80"/>
      <c r="H148" s="80"/>
    </row>
    <row r="149" spans="1:8" ht="37.5" x14ac:dyDescent="0.3">
      <c r="A149" s="7" t="s">
        <v>25</v>
      </c>
      <c r="B149" s="5" t="s">
        <v>127</v>
      </c>
      <c r="C149" s="5" t="s">
        <v>129</v>
      </c>
      <c r="D149" s="6">
        <v>240</v>
      </c>
      <c r="E149" s="13">
        <f>2600+120+20</f>
        <v>2740</v>
      </c>
      <c r="F149" s="107"/>
      <c r="G149" s="80"/>
      <c r="H149" s="80"/>
    </row>
    <row r="150" spans="1:8" ht="18.75" x14ac:dyDescent="0.3">
      <c r="A150" s="15" t="s">
        <v>130</v>
      </c>
      <c r="B150" s="4" t="s">
        <v>131</v>
      </c>
      <c r="C150" s="4"/>
      <c r="D150" s="50"/>
      <c r="E150" s="18">
        <f>E151+E155</f>
        <v>13467.5</v>
      </c>
      <c r="F150" s="107"/>
      <c r="G150" s="80"/>
      <c r="H150" s="80"/>
    </row>
    <row r="151" spans="1:8" ht="18.75" x14ac:dyDescent="0.3">
      <c r="A151" s="15" t="s">
        <v>132</v>
      </c>
      <c r="B151" s="4" t="s">
        <v>133</v>
      </c>
      <c r="C151" s="4"/>
      <c r="D151" s="50"/>
      <c r="E151" s="18">
        <f>E152</f>
        <v>2206.1</v>
      </c>
      <c r="F151" s="107"/>
      <c r="G151" s="80"/>
      <c r="H151" s="80"/>
    </row>
    <row r="152" spans="1:8" ht="235.5" customHeight="1" x14ac:dyDescent="0.3">
      <c r="A152" s="16" t="s">
        <v>134</v>
      </c>
      <c r="B152" s="4" t="s">
        <v>133</v>
      </c>
      <c r="C152" s="4" t="s">
        <v>135</v>
      </c>
      <c r="D152" s="50"/>
      <c r="E152" s="18">
        <f>E153</f>
        <v>2206.1</v>
      </c>
      <c r="F152" s="107"/>
      <c r="G152" s="80"/>
      <c r="H152" s="80"/>
    </row>
    <row r="153" spans="1:8" ht="18.75" x14ac:dyDescent="0.3">
      <c r="A153" s="14" t="s">
        <v>136</v>
      </c>
      <c r="B153" s="5" t="s">
        <v>133</v>
      </c>
      <c r="C153" s="5" t="s">
        <v>135</v>
      </c>
      <c r="D153" s="6">
        <v>300</v>
      </c>
      <c r="E153" s="13">
        <f>E154</f>
        <v>2206.1</v>
      </c>
      <c r="F153" s="107"/>
      <c r="G153" s="80"/>
      <c r="H153" s="80"/>
    </row>
    <row r="154" spans="1:8" ht="18.75" x14ac:dyDescent="0.3">
      <c r="A154" s="14" t="s">
        <v>137</v>
      </c>
      <c r="B154" s="5" t="s">
        <v>133</v>
      </c>
      <c r="C154" s="5" t="s">
        <v>135</v>
      </c>
      <c r="D154" s="6">
        <v>310</v>
      </c>
      <c r="E154" s="13">
        <f>2205.4+0.7</f>
        <v>2206.1</v>
      </c>
      <c r="F154" s="107"/>
      <c r="G154" s="80"/>
      <c r="H154" s="80"/>
    </row>
    <row r="155" spans="1:8" ht="18.75" x14ac:dyDescent="0.3">
      <c r="A155" s="40" t="s">
        <v>138</v>
      </c>
      <c r="B155" s="11" t="s">
        <v>139</v>
      </c>
      <c r="C155" s="11"/>
      <c r="D155" s="50"/>
      <c r="E155" s="18">
        <f>E156+E160</f>
        <v>11261.4</v>
      </c>
      <c r="F155" s="107"/>
      <c r="G155" s="80"/>
      <c r="H155" s="80"/>
    </row>
    <row r="156" spans="1:8" ht="57" customHeight="1" x14ac:dyDescent="0.3">
      <c r="A156" s="16" t="s">
        <v>140</v>
      </c>
      <c r="B156" s="11" t="s">
        <v>139</v>
      </c>
      <c r="C156" s="11" t="s">
        <v>141</v>
      </c>
      <c r="D156" s="50"/>
      <c r="E156" s="57">
        <f>E157</f>
        <v>7269.3</v>
      </c>
      <c r="F156" s="107"/>
      <c r="G156" s="80"/>
      <c r="H156" s="80"/>
    </row>
    <row r="157" spans="1:8" ht="18.75" x14ac:dyDescent="0.3">
      <c r="A157" s="114" t="s">
        <v>136</v>
      </c>
      <c r="B157" s="12" t="s">
        <v>139</v>
      </c>
      <c r="C157" s="12" t="s">
        <v>141</v>
      </c>
      <c r="D157" s="21">
        <v>300</v>
      </c>
      <c r="E157" s="58">
        <f>E158</f>
        <v>7269.3</v>
      </c>
      <c r="F157" s="107"/>
      <c r="G157" s="80"/>
      <c r="H157" s="80"/>
    </row>
    <row r="158" spans="1:8" ht="19.5" customHeight="1" x14ac:dyDescent="0.3">
      <c r="A158" s="115" t="s">
        <v>137</v>
      </c>
      <c r="B158" s="12" t="s">
        <v>139</v>
      </c>
      <c r="C158" s="12" t="s">
        <v>141</v>
      </c>
      <c r="D158" s="21">
        <v>310</v>
      </c>
      <c r="E158" s="58">
        <f>7982-712.7</f>
        <v>7269.3</v>
      </c>
      <c r="F158" s="107"/>
      <c r="G158" s="80"/>
      <c r="H158" s="80"/>
    </row>
    <row r="159" spans="1:8" ht="67.5" customHeight="1" x14ac:dyDescent="0.3">
      <c r="A159" s="9" t="s">
        <v>142</v>
      </c>
      <c r="B159" s="11" t="s">
        <v>139</v>
      </c>
      <c r="C159" s="11" t="s">
        <v>143</v>
      </c>
      <c r="D159" s="59"/>
      <c r="E159" s="57">
        <f>E160</f>
        <v>3992.0999999999995</v>
      </c>
      <c r="F159" s="107"/>
      <c r="G159" s="80"/>
      <c r="H159" s="80"/>
    </row>
    <row r="160" spans="1:8" ht="18.75" x14ac:dyDescent="0.3">
      <c r="A160" s="14" t="s">
        <v>136</v>
      </c>
      <c r="B160" s="12" t="s">
        <v>139</v>
      </c>
      <c r="C160" s="12" t="s">
        <v>143</v>
      </c>
      <c r="D160" s="21">
        <v>300</v>
      </c>
      <c r="E160" s="58">
        <f>E161</f>
        <v>3992.0999999999995</v>
      </c>
      <c r="F160" s="107"/>
      <c r="G160" s="80"/>
      <c r="H160" s="80"/>
    </row>
    <row r="161" spans="1:8" ht="36" customHeight="1" x14ac:dyDescent="0.3">
      <c r="A161" s="115" t="s">
        <v>144</v>
      </c>
      <c r="B161" s="12" t="s">
        <v>139</v>
      </c>
      <c r="C161" s="12" t="s">
        <v>143</v>
      </c>
      <c r="D161" s="21">
        <v>320</v>
      </c>
      <c r="E161" s="58">
        <f>4246.9-254.8</f>
        <v>3992.0999999999995</v>
      </c>
      <c r="F161" s="107"/>
      <c r="G161" s="80"/>
      <c r="H161" s="80"/>
    </row>
    <row r="162" spans="1:8" ht="18.75" x14ac:dyDescent="0.3">
      <c r="A162" s="40" t="s">
        <v>145</v>
      </c>
      <c r="B162" s="11" t="s">
        <v>146</v>
      </c>
      <c r="C162" s="12"/>
      <c r="D162" s="50"/>
      <c r="E162" s="57">
        <f>E163</f>
        <v>11351.4</v>
      </c>
      <c r="F162" s="107"/>
      <c r="G162" s="80"/>
      <c r="H162" s="80"/>
    </row>
    <row r="163" spans="1:8" ht="18.75" x14ac:dyDescent="0.3">
      <c r="A163" s="40" t="s">
        <v>147</v>
      </c>
      <c r="B163" s="11" t="s">
        <v>148</v>
      </c>
      <c r="C163" s="12"/>
      <c r="D163" s="50"/>
      <c r="E163" s="57">
        <f>E164</f>
        <v>11351.4</v>
      </c>
      <c r="F163" s="107"/>
      <c r="G163" s="80"/>
      <c r="H163" s="80"/>
    </row>
    <row r="164" spans="1:8" ht="37.5" x14ac:dyDescent="0.3">
      <c r="A164" s="16" t="s">
        <v>106</v>
      </c>
      <c r="B164" s="11" t="s">
        <v>148</v>
      </c>
      <c r="C164" s="11"/>
      <c r="D164" s="50"/>
      <c r="E164" s="57">
        <f>E165+E168</f>
        <v>11351.4</v>
      </c>
      <c r="F164" s="107"/>
      <c r="G164" s="80"/>
      <c r="H164" s="80"/>
    </row>
    <row r="165" spans="1:8" ht="54" customHeight="1" x14ac:dyDescent="0.3">
      <c r="A165" s="16" t="s">
        <v>149</v>
      </c>
      <c r="B165" s="4" t="s">
        <v>148</v>
      </c>
      <c r="C165" s="4" t="s">
        <v>150</v>
      </c>
      <c r="D165" s="20"/>
      <c r="E165" s="57">
        <f>E166</f>
        <v>346</v>
      </c>
      <c r="F165" s="107"/>
      <c r="G165" s="80"/>
      <c r="H165" s="80"/>
    </row>
    <row r="166" spans="1:8" ht="37.5" x14ac:dyDescent="0.3">
      <c r="A166" s="7" t="s">
        <v>24</v>
      </c>
      <c r="B166" s="5" t="s">
        <v>148</v>
      </c>
      <c r="C166" s="5" t="s">
        <v>150</v>
      </c>
      <c r="D166" s="6">
        <v>200</v>
      </c>
      <c r="E166" s="58">
        <f>E167</f>
        <v>346</v>
      </c>
      <c r="F166" s="107"/>
      <c r="G166" s="80"/>
      <c r="H166" s="80"/>
    </row>
    <row r="167" spans="1:8" ht="37.5" x14ac:dyDescent="0.3">
      <c r="A167" s="7" t="s">
        <v>25</v>
      </c>
      <c r="B167" s="5" t="s">
        <v>148</v>
      </c>
      <c r="C167" s="5" t="s">
        <v>150</v>
      </c>
      <c r="D167" s="6">
        <v>240</v>
      </c>
      <c r="E167" s="58">
        <f>346+20-20</f>
        <v>346</v>
      </c>
      <c r="F167" s="107"/>
      <c r="G167" s="80"/>
      <c r="H167" s="80"/>
    </row>
    <row r="168" spans="1:8" ht="37.5" x14ac:dyDescent="0.3">
      <c r="A168" s="16" t="s">
        <v>151</v>
      </c>
      <c r="B168" s="4" t="s">
        <v>148</v>
      </c>
      <c r="C168" s="4" t="s">
        <v>152</v>
      </c>
      <c r="D168" s="20"/>
      <c r="E168" s="57">
        <f>E169+E171+E173</f>
        <v>11005.4</v>
      </c>
      <c r="F168" s="107"/>
      <c r="G168" s="80"/>
      <c r="H168" s="80"/>
    </row>
    <row r="169" spans="1:8" ht="75" x14ac:dyDescent="0.3">
      <c r="A169" s="7" t="s">
        <v>16</v>
      </c>
      <c r="B169" s="5" t="s">
        <v>148</v>
      </c>
      <c r="C169" s="5" t="s">
        <v>152</v>
      </c>
      <c r="D169" s="6">
        <v>100</v>
      </c>
      <c r="E169" s="58">
        <f>E170</f>
        <v>9108.7000000000007</v>
      </c>
      <c r="F169" s="107"/>
      <c r="G169" s="80"/>
      <c r="H169" s="80"/>
    </row>
    <row r="170" spans="1:8" ht="18.75" x14ac:dyDescent="0.3">
      <c r="A170" s="14" t="s">
        <v>72</v>
      </c>
      <c r="B170" s="5" t="s">
        <v>148</v>
      </c>
      <c r="C170" s="5" t="s">
        <v>152</v>
      </c>
      <c r="D170" s="6">
        <v>110</v>
      </c>
      <c r="E170" s="58">
        <f>8473+635.7</f>
        <v>9108.7000000000007</v>
      </c>
      <c r="F170" s="107"/>
      <c r="G170" s="80"/>
      <c r="H170" s="80"/>
    </row>
    <row r="171" spans="1:8" ht="37.5" x14ac:dyDescent="0.3">
      <c r="A171" s="7" t="s">
        <v>24</v>
      </c>
      <c r="B171" s="5" t="s">
        <v>148</v>
      </c>
      <c r="C171" s="5" t="s">
        <v>152</v>
      </c>
      <c r="D171" s="6">
        <v>200</v>
      </c>
      <c r="E171" s="58">
        <f>E172</f>
        <v>1895.3999999999999</v>
      </c>
      <c r="F171" s="107"/>
      <c r="G171" s="80"/>
      <c r="H171" s="80"/>
    </row>
    <row r="172" spans="1:8" ht="37.5" x14ac:dyDescent="0.3">
      <c r="A172" s="7" t="s">
        <v>25</v>
      </c>
      <c r="B172" s="5" t="s">
        <v>148</v>
      </c>
      <c r="C172" s="5" t="s">
        <v>152</v>
      </c>
      <c r="D172" s="6">
        <v>240</v>
      </c>
      <c r="E172" s="58">
        <f>2108.7+28-400-0.3+159</f>
        <v>1895.3999999999999</v>
      </c>
      <c r="F172" s="107"/>
      <c r="G172" s="80"/>
      <c r="H172" s="80"/>
    </row>
    <row r="173" spans="1:8" ht="18.75" x14ac:dyDescent="0.3">
      <c r="A173" s="14" t="s">
        <v>26</v>
      </c>
      <c r="B173" s="5" t="s">
        <v>148</v>
      </c>
      <c r="C173" s="5" t="s">
        <v>152</v>
      </c>
      <c r="D173" s="6">
        <v>800</v>
      </c>
      <c r="E173" s="58">
        <f>E174</f>
        <v>1.3</v>
      </c>
      <c r="F173" s="107"/>
      <c r="G173" s="80"/>
      <c r="H173" s="80"/>
    </row>
    <row r="174" spans="1:8" ht="18.75" x14ac:dyDescent="0.3">
      <c r="A174" s="14" t="s">
        <v>27</v>
      </c>
      <c r="B174" s="5" t="s">
        <v>148</v>
      </c>
      <c r="C174" s="5" t="s">
        <v>152</v>
      </c>
      <c r="D174" s="6">
        <v>850</v>
      </c>
      <c r="E174" s="58">
        <f>1+0.3</f>
        <v>1.3</v>
      </c>
      <c r="F174" s="107"/>
      <c r="G174" s="80"/>
      <c r="H174" s="80"/>
    </row>
    <row r="175" spans="1:8" ht="21.75" customHeight="1" x14ac:dyDescent="0.3">
      <c r="A175" s="40" t="s">
        <v>153</v>
      </c>
      <c r="B175" s="11" t="s">
        <v>154</v>
      </c>
      <c r="C175" s="60"/>
      <c r="D175" s="50"/>
      <c r="E175" s="57">
        <f>E176+E180</f>
        <v>4547.9000000000005</v>
      </c>
      <c r="F175" s="107"/>
      <c r="G175" s="80"/>
      <c r="H175" s="80"/>
    </row>
    <row r="176" spans="1:8" ht="18.75" x14ac:dyDescent="0.3">
      <c r="A176" s="15" t="s">
        <v>155</v>
      </c>
      <c r="B176" s="11" t="s">
        <v>156</v>
      </c>
      <c r="C176" s="60"/>
      <c r="D176" s="50"/>
      <c r="E176" s="57">
        <f>E177</f>
        <v>1576.4</v>
      </c>
      <c r="F176" s="107"/>
      <c r="G176" s="80"/>
      <c r="H176" s="80"/>
    </row>
    <row r="177" spans="1:8" ht="84" customHeight="1" x14ac:dyDescent="0.3">
      <c r="A177" s="16" t="s">
        <v>157</v>
      </c>
      <c r="B177" s="11" t="s">
        <v>156</v>
      </c>
      <c r="C177" s="11" t="s">
        <v>158</v>
      </c>
      <c r="D177" s="50"/>
      <c r="E177" s="57">
        <f>E178</f>
        <v>1576.4</v>
      </c>
      <c r="F177" s="107"/>
      <c r="G177" s="80"/>
      <c r="H177" s="80"/>
    </row>
    <row r="178" spans="1:8" ht="37.5" x14ac:dyDescent="0.3">
      <c r="A178" s="7" t="s">
        <v>24</v>
      </c>
      <c r="B178" s="12" t="s">
        <v>156</v>
      </c>
      <c r="C178" s="12" t="s">
        <v>158</v>
      </c>
      <c r="D178" s="6">
        <v>200</v>
      </c>
      <c r="E178" s="58">
        <f>E179</f>
        <v>1576.4</v>
      </c>
      <c r="F178" s="107"/>
      <c r="G178" s="80"/>
      <c r="H178" s="80"/>
    </row>
    <row r="179" spans="1:8" ht="37.5" x14ac:dyDescent="0.3">
      <c r="A179" s="7" t="s">
        <v>25</v>
      </c>
      <c r="B179" s="12" t="s">
        <v>156</v>
      </c>
      <c r="C179" s="12" t="s">
        <v>158</v>
      </c>
      <c r="D179" s="6">
        <v>240</v>
      </c>
      <c r="E179" s="58">
        <f>1907.4+60-398+7</f>
        <v>1576.4</v>
      </c>
      <c r="F179" s="107"/>
      <c r="G179" s="80"/>
      <c r="H179" s="80"/>
    </row>
    <row r="180" spans="1:8" ht="18.75" x14ac:dyDescent="0.3">
      <c r="A180" s="15" t="s">
        <v>159</v>
      </c>
      <c r="B180" s="11" t="s">
        <v>160</v>
      </c>
      <c r="C180" s="11"/>
      <c r="D180" s="50"/>
      <c r="E180" s="57">
        <f>E181</f>
        <v>2971.5000000000005</v>
      </c>
      <c r="F180" s="107"/>
      <c r="G180" s="80"/>
      <c r="H180" s="80"/>
    </row>
    <row r="181" spans="1:8" ht="56.25" x14ac:dyDescent="0.3">
      <c r="A181" s="16" t="s">
        <v>161</v>
      </c>
      <c r="B181" s="11" t="s">
        <v>160</v>
      </c>
      <c r="C181" s="4" t="s">
        <v>162</v>
      </c>
      <c r="D181" s="50"/>
      <c r="E181" s="57">
        <f>E182</f>
        <v>2971.5000000000005</v>
      </c>
      <c r="F181" s="107"/>
      <c r="G181" s="80"/>
      <c r="H181" s="80"/>
    </row>
    <row r="182" spans="1:8" ht="37.5" x14ac:dyDescent="0.3">
      <c r="A182" s="7" t="s">
        <v>163</v>
      </c>
      <c r="B182" s="12" t="s">
        <v>160</v>
      </c>
      <c r="C182" s="5" t="s">
        <v>162</v>
      </c>
      <c r="D182" s="61"/>
      <c r="E182" s="58">
        <f>E183+E185+E187</f>
        <v>2971.5000000000005</v>
      </c>
      <c r="F182" s="107"/>
      <c r="G182" s="80"/>
      <c r="H182" s="80"/>
    </row>
    <row r="183" spans="1:8" ht="75" x14ac:dyDescent="0.3">
      <c r="A183" s="7" t="s">
        <v>16</v>
      </c>
      <c r="B183" s="12" t="s">
        <v>160</v>
      </c>
      <c r="C183" s="5" t="s">
        <v>162</v>
      </c>
      <c r="D183" s="6">
        <v>100</v>
      </c>
      <c r="E183" s="58">
        <f>E184</f>
        <v>2487.9</v>
      </c>
      <c r="F183" s="107"/>
      <c r="G183" s="80"/>
      <c r="H183" s="80"/>
    </row>
    <row r="184" spans="1:8" ht="18.75" x14ac:dyDescent="0.3">
      <c r="A184" s="14" t="s">
        <v>72</v>
      </c>
      <c r="B184" s="12" t="s">
        <v>160</v>
      </c>
      <c r="C184" s="5" t="s">
        <v>162</v>
      </c>
      <c r="D184" s="6">
        <v>110</v>
      </c>
      <c r="E184" s="58">
        <f>3061.4-573.5</f>
        <v>2487.9</v>
      </c>
      <c r="F184" s="107"/>
      <c r="G184" s="80"/>
      <c r="H184" s="80"/>
    </row>
    <row r="185" spans="1:8" ht="37.5" x14ac:dyDescent="0.3">
      <c r="A185" s="7" t="s">
        <v>24</v>
      </c>
      <c r="B185" s="12" t="s">
        <v>160</v>
      </c>
      <c r="C185" s="5" t="s">
        <v>162</v>
      </c>
      <c r="D185" s="6">
        <v>200</v>
      </c>
      <c r="E185" s="58">
        <f>E186</f>
        <v>481.8</v>
      </c>
      <c r="F185" s="107"/>
      <c r="G185" s="80"/>
      <c r="H185" s="80"/>
    </row>
    <row r="186" spans="1:8" ht="37.5" x14ac:dyDescent="0.3">
      <c r="A186" s="7" t="s">
        <v>25</v>
      </c>
      <c r="B186" s="12" t="s">
        <v>160</v>
      </c>
      <c r="C186" s="5" t="s">
        <v>162</v>
      </c>
      <c r="D186" s="6">
        <v>240</v>
      </c>
      <c r="E186" s="58">
        <f>409.6+80-0.8-7</f>
        <v>481.8</v>
      </c>
      <c r="F186" s="107"/>
      <c r="G186" s="80"/>
      <c r="H186" s="80"/>
    </row>
    <row r="187" spans="1:8" ht="18.75" x14ac:dyDescent="0.3">
      <c r="A187" s="14" t="s">
        <v>26</v>
      </c>
      <c r="B187" s="12" t="s">
        <v>160</v>
      </c>
      <c r="C187" s="5" t="s">
        <v>162</v>
      </c>
      <c r="D187" s="6">
        <v>800</v>
      </c>
      <c r="E187" s="58">
        <f>E188</f>
        <v>1.8</v>
      </c>
      <c r="F187" s="107"/>
      <c r="G187" s="80"/>
      <c r="H187" s="80"/>
    </row>
    <row r="188" spans="1:8" ht="18.75" x14ac:dyDescent="0.3">
      <c r="A188" s="14" t="s">
        <v>27</v>
      </c>
      <c r="B188" s="12" t="s">
        <v>160</v>
      </c>
      <c r="C188" s="5" t="s">
        <v>162</v>
      </c>
      <c r="D188" s="6">
        <v>850</v>
      </c>
      <c r="E188" s="58">
        <f>1+0.8</f>
        <v>1.8</v>
      </c>
      <c r="F188" s="107"/>
      <c r="G188" s="80"/>
      <c r="H188" s="80"/>
    </row>
    <row r="189" spans="1:8" ht="18.75" x14ac:dyDescent="0.3">
      <c r="A189" s="62" t="s">
        <v>164</v>
      </c>
      <c r="B189" s="63"/>
      <c r="C189" s="63"/>
      <c r="D189" s="64"/>
      <c r="E189" s="65">
        <f>E9+E33</f>
        <v>89981.4</v>
      </c>
      <c r="F189" s="107">
        <f>96065-E189</f>
        <v>6083.6000000000058</v>
      </c>
      <c r="G189" s="80"/>
      <c r="H189" s="80"/>
    </row>
    <row r="190" spans="1:8" x14ac:dyDescent="0.2">
      <c r="A190" s="85"/>
      <c r="B190" s="96"/>
      <c r="C190" s="96"/>
      <c r="D190" s="70"/>
      <c r="E190" s="97"/>
    </row>
    <row r="191" spans="1:8" ht="18.75" x14ac:dyDescent="0.3">
      <c r="A191" s="84"/>
      <c r="B191" s="66"/>
      <c r="C191" s="67"/>
      <c r="D191" s="68"/>
      <c r="E191" s="65"/>
    </row>
    <row r="192" spans="1:8" x14ac:dyDescent="0.2">
      <c r="A192" s="85"/>
      <c r="B192" s="70"/>
      <c r="C192" s="70"/>
      <c r="D192" s="69"/>
    </row>
    <row r="193" spans="1:5" x14ac:dyDescent="0.2">
      <c r="A193" s="85"/>
      <c r="B193" s="70"/>
      <c r="C193" s="70"/>
      <c r="D193" s="69"/>
      <c r="E193" s="80"/>
    </row>
    <row r="194" spans="1:5" x14ac:dyDescent="0.2">
      <c r="A194" s="85"/>
      <c r="B194" s="70"/>
      <c r="C194" s="70"/>
      <c r="D194" s="69"/>
    </row>
    <row r="195" spans="1:5" x14ac:dyDescent="0.2">
      <c r="A195" s="86"/>
      <c r="B195" s="70"/>
      <c r="C195" s="70"/>
      <c r="D195" s="69"/>
    </row>
    <row r="196" spans="1:5" x14ac:dyDescent="0.2">
      <c r="A196" s="86"/>
      <c r="B196" s="70"/>
      <c r="C196" s="70"/>
      <c r="D196" s="69"/>
    </row>
    <row r="197" spans="1:5" x14ac:dyDescent="0.2">
      <c r="A197" s="85"/>
      <c r="B197" s="70"/>
      <c r="C197" s="70"/>
      <c r="D197" s="69"/>
    </row>
    <row r="198" spans="1:5" x14ac:dyDescent="0.2">
      <c r="A198" s="85"/>
      <c r="B198" s="70"/>
      <c r="C198" s="70"/>
      <c r="D198" s="69"/>
    </row>
    <row r="199" spans="1:5" x14ac:dyDescent="0.2">
      <c r="A199" s="84"/>
      <c r="B199" s="71"/>
      <c r="C199" s="72"/>
      <c r="D199" s="68"/>
    </row>
    <row r="200" spans="1:5" x14ac:dyDescent="0.2">
      <c r="A200" s="85"/>
      <c r="B200" s="73"/>
      <c r="C200" s="70"/>
      <c r="D200" s="69"/>
    </row>
    <row r="201" spans="1:5" x14ac:dyDescent="0.2">
      <c r="A201" s="87"/>
      <c r="B201" s="74"/>
      <c r="C201" s="74"/>
      <c r="D201" s="68"/>
    </row>
    <row r="202" spans="1:5" x14ac:dyDescent="0.2">
      <c r="A202" s="85"/>
      <c r="B202" s="75"/>
      <c r="C202" s="75"/>
      <c r="D202" s="69"/>
    </row>
    <row r="203" spans="1:5" x14ac:dyDescent="0.2">
      <c r="A203" s="85"/>
      <c r="B203" s="75"/>
      <c r="C203" s="75"/>
      <c r="D203" s="69"/>
    </row>
    <row r="204" spans="1:5" x14ac:dyDescent="0.2">
      <c r="A204" s="85"/>
      <c r="B204" s="75"/>
      <c r="C204" s="75"/>
      <c r="D204" s="69"/>
    </row>
    <row r="205" spans="1:5" x14ac:dyDescent="0.2">
      <c r="A205" s="85"/>
      <c r="B205" s="75"/>
      <c r="C205" s="75"/>
      <c r="D205" s="69"/>
    </row>
    <row r="206" spans="1:5" x14ac:dyDescent="0.2">
      <c r="A206" s="85"/>
      <c r="B206" s="75"/>
      <c r="C206" s="75"/>
      <c r="D206" s="69"/>
    </row>
    <row r="207" spans="1:5" x14ac:dyDescent="0.2">
      <c r="A207" s="85"/>
      <c r="B207" s="75"/>
      <c r="C207" s="75"/>
      <c r="D207" s="69"/>
    </row>
    <row r="208" spans="1:5" x14ac:dyDescent="0.2">
      <c r="A208" s="85"/>
      <c r="B208" s="75"/>
      <c r="C208" s="75"/>
      <c r="D208" s="69"/>
    </row>
    <row r="209" spans="1:4" x14ac:dyDescent="0.2">
      <c r="A209" s="85"/>
      <c r="B209" s="75"/>
      <c r="C209" s="75"/>
      <c r="D209" s="69"/>
    </row>
    <row r="210" spans="1:4" x14ac:dyDescent="0.2">
      <c r="A210" s="85"/>
      <c r="B210" s="75"/>
      <c r="C210" s="75"/>
      <c r="D210" s="69"/>
    </row>
    <row r="211" spans="1:4" x14ac:dyDescent="0.2">
      <c r="A211" s="85"/>
      <c r="B211" s="75"/>
      <c r="C211" s="75"/>
      <c r="D211" s="69"/>
    </row>
    <row r="212" spans="1:4" x14ac:dyDescent="0.2">
      <c r="A212" s="85"/>
      <c r="B212" s="75"/>
      <c r="C212" s="75"/>
      <c r="D212" s="69"/>
    </row>
    <row r="213" spans="1:4" x14ac:dyDescent="0.2">
      <c r="A213" s="85"/>
      <c r="B213" s="75"/>
      <c r="C213" s="75"/>
      <c r="D213" s="69"/>
    </row>
    <row r="214" spans="1:4" x14ac:dyDescent="0.2">
      <c r="A214" s="84"/>
      <c r="B214" s="71"/>
      <c r="C214" s="72"/>
      <c r="D214" s="68"/>
    </row>
    <row r="215" spans="1:4" x14ac:dyDescent="0.2">
      <c r="A215" s="85"/>
      <c r="B215" s="73"/>
      <c r="C215" s="70"/>
      <c r="D215" s="69"/>
    </row>
    <row r="216" spans="1:4" x14ac:dyDescent="0.2">
      <c r="A216" s="85"/>
      <c r="B216" s="73"/>
      <c r="C216" s="70"/>
      <c r="D216" s="69"/>
    </row>
    <row r="217" spans="1:4" x14ac:dyDescent="0.2">
      <c r="A217" s="85"/>
      <c r="B217" s="73"/>
      <c r="C217" s="70"/>
      <c r="D217" s="69"/>
    </row>
    <row r="218" spans="1:4" x14ac:dyDescent="0.2">
      <c r="A218" s="85"/>
      <c r="B218" s="73"/>
      <c r="C218" s="70"/>
      <c r="D218" s="69"/>
    </row>
    <row r="219" spans="1:4" x14ac:dyDescent="0.2">
      <c r="A219" s="84"/>
      <c r="B219" s="71"/>
      <c r="C219" s="68"/>
      <c r="D219" s="68"/>
    </row>
    <row r="220" spans="1:4" x14ac:dyDescent="0.2">
      <c r="A220" s="87"/>
      <c r="B220" s="71"/>
      <c r="C220" s="68"/>
      <c r="D220" s="68"/>
    </row>
    <row r="221" spans="1:4" x14ac:dyDescent="0.2">
      <c r="A221" s="85"/>
      <c r="B221" s="73"/>
      <c r="C221" s="69"/>
      <c r="D221" s="69"/>
    </row>
    <row r="222" spans="1:4" x14ac:dyDescent="0.2">
      <c r="A222" s="88"/>
      <c r="B222" s="73"/>
      <c r="C222" s="70"/>
      <c r="D222" s="69"/>
    </row>
    <row r="223" spans="1:4" x14ac:dyDescent="0.2">
      <c r="A223" s="85"/>
      <c r="B223" s="73"/>
      <c r="C223" s="70"/>
      <c r="D223" s="69"/>
    </row>
    <row r="224" spans="1:4" x14ac:dyDescent="0.2">
      <c r="A224" s="85"/>
      <c r="B224" s="73"/>
      <c r="C224" s="70"/>
      <c r="D224" s="69"/>
    </row>
    <row r="225" spans="1:4" x14ac:dyDescent="0.2">
      <c r="A225" s="85"/>
      <c r="B225" s="73"/>
      <c r="C225" s="70"/>
      <c r="D225" s="69"/>
    </row>
    <row r="226" spans="1:4" x14ac:dyDescent="0.2">
      <c r="A226" s="87"/>
      <c r="B226" s="71"/>
      <c r="C226" s="72"/>
      <c r="D226" s="68"/>
    </row>
    <row r="227" spans="1:4" x14ac:dyDescent="0.2">
      <c r="A227" s="85"/>
      <c r="B227" s="73"/>
      <c r="C227" s="75"/>
      <c r="D227" s="69"/>
    </row>
    <row r="228" spans="1:4" x14ac:dyDescent="0.2">
      <c r="A228" s="85"/>
      <c r="B228" s="73"/>
      <c r="C228" s="75"/>
      <c r="D228" s="69"/>
    </row>
    <row r="229" spans="1:4" x14ac:dyDescent="0.2">
      <c r="A229" s="85"/>
      <c r="B229" s="73"/>
      <c r="C229" s="75"/>
      <c r="D229" s="69"/>
    </row>
    <row r="230" spans="1:4" x14ac:dyDescent="0.2">
      <c r="A230" s="85"/>
      <c r="B230" s="73"/>
      <c r="C230" s="75"/>
      <c r="D230" s="69"/>
    </row>
    <row r="231" spans="1:4" x14ac:dyDescent="0.2">
      <c r="A231" s="85"/>
      <c r="B231" s="73"/>
      <c r="C231" s="75"/>
      <c r="D231" s="69"/>
    </row>
    <row r="232" spans="1:4" x14ac:dyDescent="0.2">
      <c r="A232" s="85"/>
      <c r="B232" s="73"/>
      <c r="C232" s="75"/>
      <c r="D232" s="69"/>
    </row>
    <row r="233" spans="1:4" x14ac:dyDescent="0.2">
      <c r="A233" s="85"/>
      <c r="B233" s="73"/>
      <c r="C233" s="75"/>
      <c r="D233" s="69"/>
    </row>
    <row r="234" spans="1:4" x14ac:dyDescent="0.2">
      <c r="A234" s="85"/>
      <c r="B234" s="73"/>
      <c r="C234" s="75"/>
      <c r="D234" s="69"/>
    </row>
    <row r="235" spans="1:4" x14ac:dyDescent="0.2">
      <c r="A235" s="87"/>
      <c r="B235" s="73"/>
      <c r="C235" s="75"/>
      <c r="D235" s="76"/>
    </row>
  </sheetData>
  <mergeCells count="11">
    <mergeCell ref="A6:E6"/>
    <mergeCell ref="A1:E1"/>
    <mergeCell ref="A2:E2"/>
    <mergeCell ref="A3:E3"/>
    <mergeCell ref="A4:E4"/>
    <mergeCell ref="A5:F5"/>
    <mergeCell ref="A7:A8"/>
    <mergeCell ref="B7:B8"/>
    <mergeCell ref="C7:C8"/>
    <mergeCell ref="D7:D8"/>
    <mergeCell ref="E7:E8"/>
  </mergeCells>
  <pageMargins left="0.78740157480314965" right="0.27559055118110237" top="0.98425196850393704" bottom="0.78740157480314965" header="0.51181102362204722" footer="0.51181102362204722"/>
  <pageSetup paperSize="9" scale="67" fitToHeight="0" orientation="portrait" r:id="rId1"/>
  <headerFooter alignWithMargins="0"/>
  <rowBreaks count="7" manualBreakCount="7">
    <brk id="29" max="4" man="1"/>
    <brk id="50" max="4" man="1"/>
    <brk id="78" max="4" man="1"/>
    <brk id="104" max="4" man="1"/>
    <brk id="129" max="4" man="1"/>
    <brk id="149" max="4" man="1"/>
    <brk id="1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 БЮДЖ. РОС. Декабрь</vt:lpstr>
      <vt:lpstr>'СВОД. БЮДЖ. РОС. Декабрь'!Область_печати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2018-12-28T08:58:13Z</dcterms:modified>
</cp:coreProperties>
</file>