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функц" sheetId="2" r:id="rId2"/>
    <sheet name="ведомств" sheetId="3" r:id="rId3"/>
  </sheets>
  <definedNames>
    <definedName name="_xlnm.Print_Area" localSheetId="2">'ведомств'!$A$1:$F$242</definedName>
    <definedName name="_xlnm.Print_Area" localSheetId="1">'функц'!$A$1:$F$245</definedName>
    <definedName name="Excel_BuiltIn__FilterDatabase" localSheetId="2">'ведомств'!$A$13:$G$235</definedName>
    <definedName name="Excel_BuiltIn__FilterDatabase" localSheetId="1">'функц'!$A$13:$G$232</definedName>
  </definedNames>
  <calcPr fullCalcOnLoad="1"/>
</workbook>
</file>

<file path=xl/sharedStrings.xml><?xml version="1.0" encoding="utf-8"?>
<sst xmlns="http://schemas.openxmlformats.org/spreadsheetml/2006/main" count="1233" uniqueCount="347">
  <si>
    <t>Приложение 1 к решению муниципального совета МО Автово от 24 ноября 2016 года № 14</t>
  </si>
  <si>
    <t>"О внесении изменений в решение муниципального совета МО Автово от 8 декабря 2015 года № 23</t>
  </si>
  <si>
    <t>"О бюджете муниципального образования муниципальный округ Автово на 2016 год"</t>
  </si>
  <si>
    <t>Глава МО Автово ____________________________ Г.Б. Трусканов</t>
  </si>
  <si>
    <t>Доходы бюджета муниципального образования</t>
  </si>
  <si>
    <t>муниципальный округ Автово на 2016 год</t>
  </si>
  <si>
    <t>Код</t>
  </si>
  <si>
    <t>Источники доходов</t>
  </si>
  <si>
    <t>Сумма (в тысячах рублях)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</si>
  <si>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</si>
  <si>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</si>
  <si>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</si>
  <si>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</si>
  <si>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</si>
  <si>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</si>
  <si>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</si>
  <si>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</si>
  <si>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</si>
  <si>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</si>
  <si>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</si>
  <si>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</si>
  <si>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 xml:space="preserve">Налог, взимаемый с налогоплательщиков,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</si>
  <si>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</si>
  <si>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</si>
  <si>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</si>
  <si>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</si>
  <si>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</si>
  <si>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</si>
  <si>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</si>
  <si>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</si>
  <si>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</si>
  <si>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</si>
  <si>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</si>
  <si>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</si>
  <si>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</si>
  <si>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</si>
  <si>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</si>
  <si>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</si>
  <si>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</si>
  <si>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</t>
  </si>
  <si>
    <t xml:space="preserve">налогообложения зачисляемый в бюджеты городов федерального значения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</si>
  <si>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</si>
  <si>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</si>
  <si>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</si>
  <si>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</si>
  <si>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</si>
  <si>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</si>
  <si>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 xml:space="preserve">федерального значения 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</si>
  <si>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</si>
  <si>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</si>
  <si>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</si>
  <si>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</si>
  <si>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</si>
  <si>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</si>
  <si>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</t>
  </si>
  <si>
    <t xml:space="preserve">насаждений внутриквартального озеленения и подлежащие зачислению </t>
  </si>
  <si>
    <t xml:space="preserve">в бюджеты внутригородских муниципальных образований Санкт-Петербурга </t>
  </si>
  <si>
    <t>в соответствии с законодательством Санкт-Петербурга</t>
  </si>
  <si>
    <t>928 1 13 02993 03 0200 130</t>
  </si>
  <si>
    <t>Другие виды прочих доходов от компенсаций  затрат бюджетов</t>
  </si>
  <si>
    <t>внутригородских муниципальных образований 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</si>
  <si>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</si>
  <si>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</si>
  <si>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</si>
  <si>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</si>
  <si>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</si>
  <si>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</si>
  <si>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</si>
  <si>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</si>
  <si>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</si>
  <si>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</si>
  <si>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</si>
  <si>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</si>
  <si>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</si>
  <si>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</si>
  <si>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</si>
  <si>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</si>
  <si>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</si>
  <si>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</si>
  <si>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</si>
  <si>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</si>
  <si>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</si>
  <si>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874 1 16 33030 03 0000 140</t>
  </si>
  <si>
    <t xml:space="preserve">Денежные взыскания (штрафы) за нарушение законодательства Российской </t>
  </si>
  <si>
    <t xml:space="preserve">Федерации о контрактной системе в сфере закупок товаров, работ, услуг для </t>
  </si>
  <si>
    <t xml:space="preserve">обеспечения государственных и муниципальных нужд (для нужд </t>
  </si>
  <si>
    <t>внутригородских муниципальных образований городов федерального значения)</t>
  </si>
  <si>
    <t>928 1 17 01030 03 0000 180</t>
  </si>
  <si>
    <t>Невыясненные поступления, зачисляемые в бюджеты внутригородских</t>
  </si>
  <si>
    <t xml:space="preserve">муниципальных образований городов федерального значения 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</si>
  <si>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</si>
  <si>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</si>
  <si>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</si>
  <si>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</si>
  <si>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</si>
  <si>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</si>
  <si>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</si>
  <si>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</si>
  <si>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</si>
  <si>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</si>
  <si>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</si>
  <si>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</si>
  <si>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</si>
  <si>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</si>
  <si>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</si>
  <si>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</si>
  <si>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</si>
  <si>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</si>
  <si>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</si>
  <si>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</si>
  <si>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</si>
  <si>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</si>
  <si>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</si>
  <si>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</si>
  <si>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(в бюджеты внутригородских муниципальных</t>
  </si>
  <si>
    <t xml:space="preserve">  образований городов федерального значения) для осуществления возврата (зачета)</t>
  </si>
  <si>
    <t>излишне 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</si>
  <si>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</si>
  <si>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</si>
  <si>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</si>
  <si>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</si>
  <si>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</si>
  <si>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>ИТОГО</t>
  </si>
  <si>
    <t>Приложение 2 к решению муниципального совета МО Автово от 24 ноября 2016 года № 14</t>
  </si>
  <si>
    <t xml:space="preserve">                                                                                                                  </t>
  </si>
  <si>
    <t xml:space="preserve">Распределение бюджетных ассигнований бюджета муниципального </t>
  </si>
  <si>
    <t>образования муниципальный округ Автово на 2016 год</t>
  </si>
  <si>
    <t>Главные распорядители средств бюджета МО МО Автово: муниципальный совет МО Автово, местная администрация МО МО Автово,</t>
  </si>
  <si>
    <t>избирательная комиссия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</si>
  <si>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</si>
  <si>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</si>
  <si>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</si>
  <si>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</si>
  <si>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</si>
  <si>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</si>
  <si>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</si>
  <si>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</si>
  <si>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</si>
  <si>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</si>
  <si>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</si>
  <si>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</si>
  <si>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</si>
  <si>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</si>
  <si>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</si>
  <si>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</si>
  <si>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</si>
  <si>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</si>
  <si>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0103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</si>
  <si>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</si>
  <si>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</si>
  <si>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</si>
  <si>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</si>
  <si>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</si>
  <si>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</si>
  <si>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</si>
  <si>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</si>
  <si>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</si>
  <si>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Другие общегосударственные вопросы           </t>
  </si>
  <si>
    <t>0113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</si>
  <si>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</si>
  <si>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</si>
  <si>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09205 00441</t>
  </si>
  <si>
    <t>Уплата прочих налогов, сборов и иных платежей</t>
  </si>
  <si>
    <t xml:space="preserve">Функционирование Правительства Российской Федерации, высших исполнительных органов государственной  </t>
  </si>
  <si>
    <t>0104</t>
  </si>
  <si>
    <t xml:space="preserve">власти субъектов Российской Федерации, местных администраций   </t>
  </si>
  <si>
    <t>Содержание и обеспечение деятельности местной администрации (исполнительно-распорядительного органа)</t>
  </si>
  <si>
    <t>муниципального образования (глава местной администрации )</t>
  </si>
  <si>
    <t>00203 00031</t>
  </si>
  <si>
    <t xml:space="preserve">Содержание и обеспечение деятельности местной администрации (исполнительно-распорядительного органа) </t>
  </si>
  <si>
    <t>00203 00032</t>
  </si>
  <si>
    <t>муниципального образования</t>
  </si>
  <si>
    <t xml:space="preserve">Расходы на исполнение государственного полномочия по составлению </t>
  </si>
  <si>
    <t>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</si>
  <si>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</si>
  <si>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</t>
  </si>
  <si>
    <t>и осуществлению деятельности по опеке и попечительству за счет субвенций из бюджета Санкт-Петербурга</t>
  </si>
  <si>
    <t>00200 G0850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</si>
  <si>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</si>
  <si>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</si>
  <si>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</si>
  <si>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</si>
  <si>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Резервные фонды       </t>
  </si>
  <si>
    <t>0111</t>
  </si>
  <si>
    <t>Резервный фонд местной администрации</t>
  </si>
  <si>
    <t>07001 00061</t>
  </si>
  <si>
    <t>Резервные средства</t>
  </si>
  <si>
    <t>Участие в реализации мер по профилактике дорожно-транспортного травматизма</t>
  </si>
  <si>
    <t>79501 00491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</si>
  <si>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</si>
  <si>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</si>
  <si>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</si>
  <si>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</si>
  <si>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</si>
  <si>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минимизация и (или) ликвидации</t>
  </si>
  <si>
    <t>79505 00521</t>
  </si>
  <si>
    <t>последствий проявления терроризма и экстремизма на территории муниципального образования</t>
  </si>
  <si>
    <t xml:space="preserve">79505 00521 </t>
  </si>
  <si>
    <t xml:space="preserve">Участие в реализации мероприятий по охране здоровья граждан от воздействия </t>
  </si>
  <si>
    <t>79506 00541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</si>
  <si>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</si>
  <si>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</si>
  <si>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</si>
  <si>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территорий от чрезвычайных ситуаций природного и техногенного характера,</t>
  </si>
  <si>
    <t>0309</t>
  </si>
  <si>
    <t>гражданская оборона</t>
  </si>
  <si>
    <t xml:space="preserve">вследствие этих действий </t>
  </si>
  <si>
    <t xml:space="preserve">21903 00091 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</si>
  <si>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</si>
  <si>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</si>
  <si>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</si>
  <si>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</si>
  <si>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</si>
  <si>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</si>
  <si>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</si>
  <si>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</si>
  <si>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</si>
  <si>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</si>
  <si>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</si>
  <si>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</si>
  <si>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необходимого для благоустройства территории муниципального образования</t>
  </si>
  <si>
    <t xml:space="preserve">Благоустройство территории муниципального образования, связанное с обеспечением санитарного благополучия  </t>
  </si>
  <si>
    <t>населения</t>
  </si>
  <si>
    <t>Участие в пределах своей компетенции в обеспечении чистоты и порядка на территории муниципального</t>
  </si>
  <si>
    <t>60002  04141</t>
  </si>
  <si>
    <t>образования, включая ликвидацию несанкционированных свалок бытовых отходов, мусора и уборку территорий,</t>
  </si>
  <si>
    <t>водных акваторий, тупиков и проездов, не включенных в адресные программы, утвержденные исполнительными</t>
  </si>
  <si>
    <t xml:space="preserve">органами государственной власти Санкт-Петербурга </t>
  </si>
  <si>
    <t>60002 04141</t>
  </si>
  <si>
    <t xml:space="preserve">Оборудование контейнерных площадок на дворовых территориях </t>
  </si>
  <si>
    <t>60002 04142</t>
  </si>
  <si>
    <t>Озеленение территорий зеленых насаждений внутриквартального озеленения, в том числе организации работ по</t>
  </si>
  <si>
    <t>60003 01151</t>
  </si>
  <si>
    <t xml:space="preserve">компенсационному озеленению, содержанию территорий зеленых насаждений внутриквартального озеленения, ремонту </t>
  </si>
  <si>
    <t>расположенных на них объектов зеленых насаждений, защите зеленых насаждений на указанных территориях</t>
  </si>
  <si>
    <t>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</si>
  <si>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</si>
  <si>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60003 04152</t>
  </si>
  <si>
    <t>насаждений внутриквартального озеленения</t>
  </si>
  <si>
    <t xml:space="preserve">Создание зон отдыха, в том числе обустройство, содержание и уборка территорий детских площадок 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</si>
  <si>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</si>
  <si>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</si>
  <si>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</si>
  <si>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Другие вопросы в области жилищно-коммунального хозяйства</t>
  </si>
  <si>
    <t>0505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</si>
  <si>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</si>
  <si>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</si>
  <si>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00299 01461</t>
  </si>
  <si>
    <t>Расходы на выплаты персоналу казенных учреждений</t>
  </si>
  <si>
    <t xml:space="preserve">ОБРАЗОВАНИЕ         </t>
  </si>
  <si>
    <t>0700</t>
  </si>
  <si>
    <t>Молодежная политика и оздоровление детей</t>
  </si>
  <si>
    <t>0707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</si>
  <si>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</si>
  <si>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</si>
  <si>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43101 00191</t>
  </si>
  <si>
    <t>Организация и проведение досуговых мероприятий для жителей муниципального образования</t>
  </si>
  <si>
    <t>43102 00561</t>
  </si>
  <si>
    <t xml:space="preserve">Организация и финансирование временного трудоустройства несовершеннолетних в возрасте </t>
  </si>
  <si>
    <t>51002 00101</t>
  </si>
  <si>
    <t>от 14 до 18 лет в свободное от учебы время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</si>
  <si>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</si>
  <si>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</si>
  <si>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</si>
  <si>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</si>
  <si>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местных и участие в организации и проведении городских праздничных и иных зрелищных</t>
  </si>
  <si>
    <t>44001 00201</t>
  </si>
  <si>
    <t>мероприятий</t>
  </si>
  <si>
    <t xml:space="preserve">СОЦИАЛЬНАЯ ПОЛИТИКА             </t>
  </si>
  <si>
    <t>1000</t>
  </si>
  <si>
    <t xml:space="preserve">Социальное обеспечение населения </t>
  </si>
  <si>
    <t>1003</t>
  </si>
  <si>
    <t>Расходы по назначению, выплате, перерасчету ежемесячной доплаты за стаж работы в органах местного самоуправления</t>
  </si>
  <si>
    <t>50501 00231</t>
  </si>
  <si>
    <t>муниципальных образований к трудовой пенсии по старости, трудовой пенсии по инвалидности, пенсии за выслугу лет</t>
  </si>
  <si>
    <t>лицам, замещавшим муниципальные должности, должности муниципальной службы в органах местного самоуправления</t>
  </si>
  <si>
    <t>муниципальных образований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</si>
  <si>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</si>
  <si>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</si>
  <si>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</si>
  <si>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</t>
  </si>
  <si>
    <t xml:space="preserve">Расходы на исполнение государственного полномочия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</si>
  <si>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</si>
  <si>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</si>
  <si>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</si>
  <si>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</si>
  <si>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</si>
  <si>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51100 G0870</t>
  </si>
  <si>
    <t xml:space="preserve">Приобретение товаров, работ, услуг в пользу граждан в целях их социального обеспечения  </t>
  </si>
  <si>
    <t xml:space="preserve">ФИЗИЧЕСКАЯ КУЛЬТУРА И СПОРТ          </t>
  </si>
  <si>
    <t>1100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</si>
  <si>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</si>
  <si>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</si>
  <si>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</si>
  <si>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</si>
  <si>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</si>
  <si>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</si>
  <si>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Другие вопросы в области физической культуры и спорта </t>
  </si>
  <si>
    <t>1105</t>
  </si>
  <si>
    <t>1105.</t>
  </si>
  <si>
    <t xml:space="preserve">СРЕДСТВА МАССОВОЙ ИНФОРМАЦИИ              </t>
  </si>
  <si>
    <t>1200</t>
  </si>
  <si>
    <t xml:space="preserve">ПЕРИОДИЧЕСКАЯ ПЕЧАТЬ И ИЗДАТЕЛЬСТВА </t>
  </si>
  <si>
    <t>1202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</si>
  <si>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</si>
  <si>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</si>
  <si>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45703 00252</t>
  </si>
  <si>
    <t xml:space="preserve">Другие вопросы в области средств массовой информации </t>
  </si>
  <si>
    <t>1204</t>
  </si>
  <si>
    <t>Периодические издания, учрежденные исполнительными органами местного самоуправления</t>
  </si>
  <si>
    <t>45702 00251</t>
  </si>
  <si>
    <t xml:space="preserve">                                                                                                                                                                              ИТОГО</t>
  </si>
  <si>
    <t>Приложение 3 к решению муниципального совета МО Автово от 24 ноября 2016 года № 14</t>
  </si>
  <si>
    <t>Глава МО Автово _______________________ Г. Б. Трусканов</t>
  </si>
  <si>
    <t xml:space="preserve">                                                                                                           </t>
  </si>
  <si>
    <t xml:space="preserve">Ведомственная структура расходов бюджета муниципального </t>
  </si>
  <si>
    <t>Код целевой</t>
  </si>
  <si>
    <t>статьи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</si>
  <si>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</si>
  <si>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</si>
  <si>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</si>
  <si>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</si>
  <si>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>Содержание и обеспечение деятельности местной администрации (исполнительно-распорядительного</t>
  </si>
  <si>
    <t>органа) муниципального образования (глава местной администрации)</t>
  </si>
  <si>
    <t>органа) муниципального образования</t>
  </si>
  <si>
    <t>Обеспечение проведения выборов и референдумов (код главного распорядителя бюджетных средств 941)</t>
  </si>
  <si>
    <t xml:space="preserve">0107 </t>
  </si>
  <si>
    <t>Участие в реализации мер по профилактике дорожно-транспортного травматизма на территории муниципального образования</t>
  </si>
  <si>
    <t xml:space="preserve">Содействие в установленном порядке сбора и обмена информацией в области защиты населения и территорий </t>
  </si>
  <si>
    <t>от чрезвычайных ситуаций</t>
  </si>
  <si>
    <t>21901 00081</t>
  </si>
  <si>
    <t>Проведение подготовки и обучения неработающего населения способам защиты и действиям в чрезвычайных ситуациях,</t>
  </si>
  <si>
    <t xml:space="preserve"> а также способам защиты от опасностей, возникающих при ведении военных действий или вследствие этих действий</t>
  </si>
  <si>
    <t>21903 00091</t>
  </si>
  <si>
    <t>Участие в пределах своей компетенции в обеспечении чистоты и порядка на территории муниципального образования,</t>
  </si>
  <si>
    <t>включая ликвидацию несанкционированных свалок бытовых отходов, мусора и уборку территорий, водных акваторий,</t>
  </si>
  <si>
    <t>тупиков и проездов, не включенных в адресные программы, утвержденные исполнительными органами государственной</t>
  </si>
  <si>
    <t>власти Санкт-Петербурга</t>
  </si>
  <si>
    <t>Оборудование контейнерных площадок на дворовых территориях</t>
  </si>
  <si>
    <t>0707.</t>
  </si>
  <si>
    <t>.43102 00561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</si>
  <si>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</si>
  <si>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</si>
  <si>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</si>
  <si>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</si>
  <si>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Пособия, компенсации, меры социальной поддержки по 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</si>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</sst>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@"/>
    <numFmt numFmtId="167" formatCode="GENERAL"/>
    <numFmt numFmtId="168" formatCode="0.00"/>
    <numFmt numFmtId="169" formatCode="0"/>
    <numFmt numFmtId="170" formatCode="#,##0.0"/>
    <numFmt numFmtId="171" formatCode="_(* #,##0.000_);_(* \(#,##0.000\);_(* \-??_);_(@_)"/>
    <numFmt numFmtId="172" formatCode="#,##0"/>
    <numFmt numFmtId="173" formatCode="0.000"/>
    <numFmt numFmtId="174" formatCode="0.0"/>
  </numFmts>
  <fonts count="9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.7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2" xfId="0" applyFont="1" applyBorder="1" applyAlignment="1">
      <alignment/>
    </xf>
    <xf numFmtId="166" fontId="5" fillId="0" borderId="4" xfId="15" applyNumberFormat="1" applyFont="1" applyFill="1" applyBorder="1" applyAlignment="1" applyProtection="1">
      <alignment horizontal="center"/>
      <protection/>
    </xf>
    <xf numFmtId="166" fontId="5" fillId="0" borderId="1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4" fontId="7" fillId="0" borderId="4" xfId="0" applyFont="1" applyBorder="1" applyAlignment="1">
      <alignment/>
    </xf>
    <xf numFmtId="166" fontId="5" fillId="0" borderId="7" xfId="15" applyNumberFormat="1" applyFont="1" applyFill="1" applyBorder="1" applyAlignment="1" applyProtection="1">
      <alignment horizontal="center"/>
      <protection/>
    </xf>
    <xf numFmtId="166" fontId="5" fillId="0" borderId="4" xfId="0" applyNumberFormat="1" applyFont="1" applyBorder="1" applyAlignment="1">
      <alignment horizontal="center"/>
    </xf>
    <xf numFmtId="164" fontId="5" fillId="0" borderId="2" xfId="0" applyFont="1" applyBorder="1" applyAlignment="1">
      <alignment/>
    </xf>
    <xf numFmtId="164" fontId="0" fillId="0" borderId="0" xfId="0" applyAlignment="1">
      <alignment/>
    </xf>
    <xf numFmtId="164" fontId="6" fillId="0" borderId="4" xfId="0" applyFont="1" applyBorder="1" applyAlignment="1">
      <alignment/>
    </xf>
    <xf numFmtId="166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6" fontId="5" fillId="0" borderId="8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4" fontId="6" fillId="2" borderId="2" xfId="0" applyFont="1" applyFill="1" applyBorder="1" applyAlignment="1">
      <alignment/>
    </xf>
    <xf numFmtId="166" fontId="6" fillId="0" borderId="8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4" fontId="6" fillId="0" borderId="2" xfId="0" applyFont="1" applyFill="1" applyBorder="1" applyAlignment="1">
      <alignment/>
    </xf>
    <xf numFmtId="166" fontId="6" fillId="0" borderId="2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4" xfId="0" applyFont="1" applyBorder="1" applyAlignment="1">
      <alignment/>
    </xf>
    <xf numFmtId="166" fontId="5" fillId="0" borderId="3" xfId="0" applyNumberFormat="1" applyFont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3" xfId="0" applyFont="1" applyBorder="1" applyAlignment="1">
      <alignment/>
    </xf>
    <xf numFmtId="164" fontId="6" fillId="2" borderId="5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6" fillId="2" borderId="2" xfId="0" applyFont="1" applyFill="1" applyBorder="1" applyAlignment="1">
      <alignment horizontal="center"/>
    </xf>
    <xf numFmtId="164" fontId="6" fillId="2" borderId="4" xfId="0" applyFont="1" applyFill="1" applyBorder="1" applyAlignment="1">
      <alignment/>
    </xf>
    <xf numFmtId="164" fontId="6" fillId="2" borderId="2" xfId="0" applyFont="1" applyFill="1" applyBorder="1" applyAlignment="1">
      <alignment horizontal="right"/>
    </xf>
    <xf numFmtId="164" fontId="5" fillId="2" borderId="2" xfId="0" applyFont="1" applyFill="1" applyBorder="1" applyAlignment="1">
      <alignment/>
    </xf>
    <xf numFmtId="166" fontId="5" fillId="0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right"/>
    </xf>
    <xf numFmtId="168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3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4" xfId="0" applyFont="1" applyFill="1" applyBorder="1" applyAlignment="1">
      <alignment/>
    </xf>
    <xf numFmtId="164" fontId="6" fillId="0" borderId="12" xfId="0" applyFont="1" applyBorder="1" applyAlignment="1">
      <alignment/>
    </xf>
    <xf numFmtId="164" fontId="6" fillId="0" borderId="5" xfId="0" applyFont="1" applyBorder="1" applyAlignment="1">
      <alignment/>
    </xf>
    <xf numFmtId="166" fontId="5" fillId="0" borderId="2" xfId="15" applyNumberFormat="1" applyFont="1" applyFill="1" applyBorder="1" applyAlignment="1" applyProtection="1">
      <alignment horizontal="center"/>
      <protection/>
    </xf>
    <xf numFmtId="166" fontId="6" fillId="0" borderId="8" xfId="15" applyNumberFormat="1" applyFont="1" applyFill="1" applyBorder="1" applyAlignment="1" applyProtection="1">
      <alignment horizontal="center"/>
      <protection/>
    </xf>
    <xf numFmtId="166" fontId="6" fillId="2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4" fontId="5" fillId="0" borderId="12" xfId="0" applyFont="1" applyBorder="1" applyAlignment="1">
      <alignment/>
    </xf>
    <xf numFmtId="170" fontId="5" fillId="0" borderId="2" xfId="0" applyNumberFormat="1" applyFont="1" applyBorder="1" applyAlignment="1">
      <alignment/>
    </xf>
    <xf numFmtId="164" fontId="6" fillId="0" borderId="9" xfId="0" applyFont="1" applyBorder="1" applyAlignment="1">
      <alignment/>
    </xf>
    <xf numFmtId="169" fontId="6" fillId="0" borderId="9" xfId="0" applyNumberFormat="1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71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5" fontId="5" fillId="0" borderId="0" xfId="15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10" xfId="0" applyFont="1" applyBorder="1" applyAlignment="1">
      <alignment/>
    </xf>
    <xf numFmtId="171" fontId="5" fillId="0" borderId="11" xfId="15" applyNumberFormat="1" applyFont="1" applyFill="1" applyBorder="1" applyAlignment="1" applyProtection="1">
      <alignment horizontal="center"/>
      <protection/>
    </xf>
    <xf numFmtId="164" fontId="5" fillId="0" borderId="8" xfId="0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3" xfId="0" applyNumberFormat="1" applyFont="1" applyFill="1" applyBorder="1" applyAlignment="1">
      <alignment horizontal="center"/>
    </xf>
    <xf numFmtId="174" fontId="5" fillId="0" borderId="2" xfId="0" applyNumberFormat="1" applyFont="1" applyBorder="1" applyAlignment="1">
      <alignment/>
    </xf>
    <xf numFmtId="166" fontId="5" fillId="0" borderId="5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4" fontId="8" fillId="0" borderId="2" xfId="0" applyFont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2" xfId="0" applyFont="1" applyBorder="1" applyAlignment="1">
      <alignment horizontal="right"/>
    </xf>
    <xf numFmtId="164" fontId="6" fillId="0" borderId="2" xfId="0" applyFont="1" applyFill="1" applyBorder="1" applyAlignment="1">
      <alignment horizontal="right"/>
    </xf>
    <xf numFmtId="164" fontId="5" fillId="0" borderId="4" xfId="0" applyFont="1" applyFill="1" applyBorder="1" applyAlignment="1">
      <alignment/>
    </xf>
    <xf numFmtId="164" fontId="6" fillId="2" borderId="10" xfId="0" applyFont="1" applyFill="1" applyBorder="1" applyAlignment="1">
      <alignment horizontal="right"/>
    </xf>
    <xf numFmtId="174" fontId="5" fillId="0" borderId="2" xfId="0" applyNumberFormat="1" applyFont="1" applyBorder="1" applyAlignment="1">
      <alignment/>
    </xf>
    <xf numFmtId="166" fontId="6" fillId="0" borderId="9" xfId="0" applyNumberFormat="1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/>
    </xf>
    <xf numFmtId="164" fontId="6" fillId="2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">
      <selection activeCell="A5" sqref="A5"/>
    </sheetView>
  </sheetViews>
  <sheetFormatPr defaultColWidth="9.140625" defaultRowHeight="12.75"/>
  <cols>
    <col min="1" max="1" width="27.00390625" style="0" customWidth="1"/>
    <col min="2" max="2" width="77.7109375" style="0" customWidth="1"/>
    <col min="3" max="5" width="0" style="0" hidden="1" customWidth="1"/>
    <col min="6" max="6" width="11.8515625" style="0" customWidth="1"/>
    <col min="7" max="7" width="13.28125" style="0" customWidth="1"/>
    <col min="8" max="8" width="2.140625" style="0" customWidth="1"/>
  </cols>
  <sheetData>
    <row r="1" spans="7:8" ht="12.75">
      <c r="G1" s="1"/>
      <c r="H1" s="1"/>
    </row>
    <row r="2" spans="1:8" ht="12.75">
      <c r="A2" s="2" t="s">
        <v>0</v>
      </c>
      <c r="B2" s="2"/>
      <c r="C2" s="2"/>
      <c r="D2" s="2"/>
      <c r="E2" s="2"/>
      <c r="F2" s="2"/>
      <c r="G2" s="2"/>
      <c r="H2" s="2"/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4" spans="1:8" ht="12.75">
      <c r="A4" s="2" t="s">
        <v>2</v>
      </c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3.5" customHeight="1">
      <c r="A7" s="2" t="s">
        <v>3</v>
      </c>
      <c r="B7" s="2"/>
      <c r="C7" s="2"/>
      <c r="D7" s="2"/>
      <c r="E7" s="2"/>
      <c r="F7" s="2"/>
      <c r="G7" s="2"/>
      <c r="H7" s="2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4" t="s">
        <v>4</v>
      </c>
      <c r="B10" s="4"/>
      <c r="C10" s="4"/>
      <c r="D10" s="4"/>
      <c r="E10" s="4"/>
      <c r="F10" s="4"/>
      <c r="G10" s="4"/>
      <c r="H10" s="4"/>
    </row>
    <row r="11" spans="1:8" ht="16.5" customHeight="1">
      <c r="A11" s="4" t="s">
        <v>5</v>
      </c>
      <c r="B11" s="4"/>
      <c r="C11" s="4"/>
      <c r="D11" s="4"/>
      <c r="E11" s="4"/>
      <c r="F11" s="4"/>
      <c r="G11" s="4"/>
      <c r="H11" s="4"/>
    </row>
    <row r="12" spans="1:8" ht="15.75" customHeight="1" hidden="1">
      <c r="A12" s="5"/>
      <c r="B12" s="5"/>
      <c r="C12" s="5"/>
      <c r="D12" s="5"/>
      <c r="E12" s="5"/>
      <c r="F12" s="5"/>
      <c r="G12" s="6"/>
      <c r="H12" s="6"/>
    </row>
    <row r="13" spans="1:8" ht="15.75" customHeight="1">
      <c r="A13" s="2"/>
      <c r="B13" s="7"/>
      <c r="C13" s="7"/>
      <c r="D13" s="7"/>
      <c r="E13" s="7"/>
      <c r="F13" s="8"/>
      <c r="G13" s="6"/>
      <c r="H13" s="6"/>
    </row>
    <row r="14" spans="1:8" ht="12.75">
      <c r="A14" s="9" t="s">
        <v>6</v>
      </c>
      <c r="B14" s="9" t="s">
        <v>7</v>
      </c>
      <c r="C14" s="9"/>
      <c r="D14" s="9"/>
      <c r="E14" s="9"/>
      <c r="F14" s="9" t="s">
        <v>8</v>
      </c>
      <c r="G14" s="9"/>
      <c r="H14" s="9"/>
    </row>
    <row r="15" spans="1:8" ht="12.75">
      <c r="A15" s="9" t="s">
        <v>9</v>
      </c>
      <c r="B15" s="9" t="s">
        <v>10</v>
      </c>
      <c r="C15" s="9"/>
      <c r="D15" s="9"/>
      <c r="E15" s="9"/>
      <c r="F15" s="9">
        <f>SUM(F16+F43+F54+F55+F61+F64)</f>
        <v>73873.99999999999</v>
      </c>
      <c r="G15" s="9"/>
      <c r="H15" s="9"/>
    </row>
    <row r="16" spans="1:8" ht="12.75">
      <c r="A16" s="9" t="s">
        <v>11</v>
      </c>
      <c r="B16" s="9" t="s">
        <v>12</v>
      </c>
      <c r="C16" s="9"/>
      <c r="D16" s="9"/>
      <c r="E16" s="9"/>
      <c r="F16" s="9">
        <f>SUM(F18+F37+F42)</f>
        <v>56432.7</v>
      </c>
      <c r="G16" s="9"/>
      <c r="H16" s="9"/>
    </row>
    <row r="17" spans="1:8" ht="12.75">
      <c r="A17" s="10" t="s">
        <v>13</v>
      </c>
      <c r="B17" s="11" t="s">
        <v>14</v>
      </c>
      <c r="C17" s="11"/>
      <c r="D17" s="11"/>
      <c r="E17" s="11"/>
      <c r="F17" s="11"/>
      <c r="G17" s="11"/>
      <c r="H17" s="11"/>
    </row>
    <row r="18" spans="1:8" ht="12.75">
      <c r="A18" s="12"/>
      <c r="B18" s="12" t="s">
        <v>15</v>
      </c>
      <c r="C18" s="12"/>
      <c r="D18" s="12"/>
      <c r="E18" s="12"/>
      <c r="F18" s="12">
        <f>SUM(F22:F36)</f>
        <v>38888.8</v>
      </c>
      <c r="G18" s="12"/>
      <c r="H18" s="12"/>
    </row>
    <row r="19" spans="1:8" ht="12.75">
      <c r="A19" s="13" t="s">
        <v>16</v>
      </c>
      <c r="B19" s="13" t="s">
        <v>17</v>
      </c>
      <c r="C19" s="13"/>
      <c r="D19" s="13"/>
      <c r="E19" s="13"/>
      <c r="F19" s="14"/>
      <c r="G19" s="14"/>
      <c r="H19" s="14"/>
    </row>
    <row r="20" spans="1:8" ht="12.75">
      <c r="A20" s="15"/>
      <c r="B20" s="15" t="s">
        <v>18</v>
      </c>
      <c r="C20" s="15"/>
      <c r="D20" s="15"/>
      <c r="E20" s="15"/>
      <c r="F20" s="16">
        <v>26560.9</v>
      </c>
      <c r="G20" s="16"/>
      <c r="H20" s="16"/>
    </row>
    <row r="21" spans="1:8" ht="12.75">
      <c r="A21" s="13" t="s">
        <v>19</v>
      </c>
      <c r="B21" s="13" t="s">
        <v>17</v>
      </c>
      <c r="C21" s="13"/>
      <c r="D21" s="13"/>
      <c r="E21" s="13"/>
      <c r="F21" s="14"/>
      <c r="G21" s="14"/>
      <c r="H21" s="14"/>
    </row>
    <row r="22" spans="1:8" ht="12.75">
      <c r="A22" s="15"/>
      <c r="B22" s="15" t="s">
        <v>18</v>
      </c>
      <c r="C22" s="15"/>
      <c r="D22" s="15"/>
      <c r="E22" s="15"/>
      <c r="F22" s="16">
        <v>26560.9</v>
      </c>
      <c r="G22" s="16"/>
      <c r="H22" s="16"/>
    </row>
    <row r="23" spans="1:8" ht="12.75">
      <c r="A23" s="13" t="s">
        <v>20</v>
      </c>
      <c r="B23" s="13" t="s">
        <v>21</v>
      </c>
      <c r="C23" s="13"/>
      <c r="D23" s="13"/>
      <c r="E23" s="13"/>
      <c r="F23" s="14"/>
      <c r="G23" s="14"/>
      <c r="H23" s="14"/>
    </row>
    <row r="24" spans="1:8" ht="12.75">
      <c r="A24" s="17"/>
      <c r="B24" s="17" t="s">
        <v>18</v>
      </c>
      <c r="C24" s="17"/>
      <c r="D24" s="17"/>
      <c r="E24" s="17"/>
      <c r="F24" s="18"/>
      <c r="G24" s="18"/>
      <c r="H24" s="18"/>
    </row>
    <row r="25" spans="1:8" ht="12.75">
      <c r="A25" s="15"/>
      <c r="B25" s="15" t="s">
        <v>22</v>
      </c>
      <c r="C25" s="15"/>
      <c r="D25" s="15"/>
      <c r="E25" s="15"/>
      <c r="F25" s="16"/>
      <c r="G25" s="16"/>
      <c r="H25" s="16"/>
    </row>
    <row r="26" spans="1:8" ht="12.75">
      <c r="A26" s="13" t="s">
        <v>23</v>
      </c>
      <c r="B26" s="13" t="s">
        <v>17</v>
      </c>
      <c r="C26" s="13"/>
      <c r="D26" s="13"/>
      <c r="E26" s="13"/>
      <c r="F26" s="14"/>
      <c r="G26" s="14"/>
      <c r="H26" s="14"/>
    </row>
    <row r="27" spans="1:8" ht="12.75">
      <c r="A27" s="17"/>
      <c r="B27" s="17" t="s">
        <v>24</v>
      </c>
      <c r="C27" s="17"/>
      <c r="D27" s="17"/>
      <c r="E27" s="17"/>
      <c r="F27" s="18"/>
      <c r="G27" s="18"/>
      <c r="H27" s="18"/>
    </row>
    <row r="28" spans="1:8" ht="12.75">
      <c r="A28" s="15"/>
      <c r="B28" s="15" t="s">
        <v>25</v>
      </c>
      <c r="C28" s="15"/>
      <c r="D28" s="15"/>
      <c r="E28" s="15"/>
      <c r="F28" s="16"/>
      <c r="G28" s="16"/>
      <c r="H28" s="16"/>
    </row>
    <row r="29" spans="1:8" ht="12.75">
      <c r="A29" s="13" t="s">
        <v>26</v>
      </c>
      <c r="B29" s="13" t="s">
        <v>27</v>
      </c>
      <c r="C29" s="13"/>
      <c r="D29" s="13"/>
      <c r="E29" s="13"/>
      <c r="F29" s="14"/>
      <c r="G29" s="14"/>
      <c r="H29" s="14"/>
    </row>
    <row r="30" spans="1:8" ht="12.75">
      <c r="A30" s="17"/>
      <c r="B30" s="17" t="s">
        <v>28</v>
      </c>
      <c r="C30" s="17"/>
      <c r="D30" s="17"/>
      <c r="E30" s="17"/>
      <c r="F30" s="18"/>
      <c r="G30" s="18"/>
      <c r="H30" s="18"/>
    </row>
    <row r="31" spans="1:8" ht="12.75">
      <c r="A31" s="15"/>
      <c r="B31" s="15" t="s">
        <v>29</v>
      </c>
      <c r="C31" s="15"/>
      <c r="D31" s="15"/>
      <c r="E31" s="15"/>
      <c r="F31" s="16">
        <v>8269.1</v>
      </c>
      <c r="G31" s="16"/>
      <c r="H31" s="16"/>
    </row>
    <row r="32" spans="1:8" ht="12.75">
      <c r="A32" s="13" t="s">
        <v>30</v>
      </c>
      <c r="B32" s="13" t="s">
        <v>27</v>
      </c>
      <c r="C32" s="13"/>
      <c r="D32" s="13"/>
      <c r="E32" s="13"/>
      <c r="F32" s="14"/>
      <c r="G32" s="14"/>
      <c r="H32" s="14"/>
    </row>
    <row r="33" spans="1:8" ht="12.75">
      <c r="A33" s="17"/>
      <c r="B33" s="17" t="s">
        <v>28</v>
      </c>
      <c r="C33" s="17"/>
      <c r="D33" s="17"/>
      <c r="E33" s="17"/>
      <c r="F33" s="18"/>
      <c r="G33" s="18"/>
      <c r="H33" s="18"/>
    </row>
    <row r="34" spans="1:8" ht="12.75">
      <c r="A34" s="17"/>
      <c r="B34" s="17" t="s">
        <v>31</v>
      </c>
      <c r="C34" s="17"/>
      <c r="D34" s="17"/>
      <c r="E34" s="17"/>
      <c r="F34" s="18"/>
      <c r="G34" s="18"/>
      <c r="H34" s="18"/>
    </row>
    <row r="35" spans="1:8" ht="12.75">
      <c r="A35" s="15"/>
      <c r="B35" s="15" t="s">
        <v>22</v>
      </c>
      <c r="C35" s="15"/>
      <c r="D35" s="15"/>
      <c r="E35" s="15"/>
      <c r="F35" s="16"/>
      <c r="G35" s="16"/>
      <c r="H35" s="16"/>
    </row>
    <row r="36" spans="1:8" ht="12.75">
      <c r="A36" s="19" t="s">
        <v>32</v>
      </c>
      <c r="B36" s="19" t="s">
        <v>33</v>
      </c>
      <c r="C36" s="19"/>
      <c r="D36" s="19"/>
      <c r="E36" s="19"/>
      <c r="F36" s="20">
        <v>4058.8</v>
      </c>
      <c r="G36" s="20"/>
      <c r="H36" s="20"/>
    </row>
    <row r="37" spans="1:8" ht="12.75">
      <c r="A37" s="9" t="s">
        <v>34</v>
      </c>
      <c r="B37" s="9" t="s">
        <v>35</v>
      </c>
      <c r="C37" s="9"/>
      <c r="D37" s="9"/>
      <c r="E37" s="9"/>
      <c r="F37" s="21">
        <v>17356.2</v>
      </c>
      <c r="G37" s="21"/>
      <c r="H37" s="21"/>
    </row>
    <row r="38" spans="1:8" ht="12.75">
      <c r="A38" s="19" t="s">
        <v>36</v>
      </c>
      <c r="B38" s="19" t="s">
        <v>35</v>
      </c>
      <c r="C38" s="19"/>
      <c r="D38" s="19"/>
      <c r="E38" s="19"/>
      <c r="F38" s="20">
        <v>17356.2</v>
      </c>
      <c r="G38" s="20"/>
      <c r="H38" s="20"/>
    </row>
    <row r="39" spans="1:8" ht="12.75">
      <c r="A39" s="13" t="s">
        <v>37</v>
      </c>
      <c r="B39" s="13" t="s">
        <v>35</v>
      </c>
      <c r="C39" s="13"/>
      <c r="D39" s="13"/>
      <c r="E39" s="13"/>
      <c r="F39" s="14"/>
      <c r="G39" s="14"/>
      <c r="H39" s="14"/>
    </row>
    <row r="40" spans="1:8" ht="12.75">
      <c r="A40" s="15"/>
      <c r="B40" s="15" t="s">
        <v>22</v>
      </c>
      <c r="C40" s="15"/>
      <c r="D40" s="15"/>
      <c r="E40" s="15"/>
      <c r="F40" s="16"/>
      <c r="G40" s="16"/>
      <c r="H40" s="16"/>
    </row>
    <row r="41" spans="1:8" ht="12.75">
      <c r="A41" s="11" t="s">
        <v>38</v>
      </c>
      <c r="B41" s="11" t="s">
        <v>39</v>
      </c>
      <c r="C41" s="11"/>
      <c r="D41" s="11"/>
      <c r="E41" s="11"/>
      <c r="F41" s="10"/>
      <c r="G41" s="10"/>
      <c r="H41" s="10"/>
    </row>
    <row r="42" spans="1:8" ht="12.75">
      <c r="A42" s="12"/>
      <c r="B42" s="12" t="s">
        <v>40</v>
      </c>
      <c r="C42" s="12"/>
      <c r="D42" s="12"/>
      <c r="E42" s="12"/>
      <c r="F42" s="22">
        <v>187.7</v>
      </c>
      <c r="G42" s="22"/>
      <c r="H42" s="22"/>
    </row>
    <row r="43" spans="1:8" ht="12.75">
      <c r="A43" s="9" t="s">
        <v>41</v>
      </c>
      <c r="B43" s="9" t="s">
        <v>42</v>
      </c>
      <c r="C43" s="9"/>
      <c r="D43" s="9"/>
      <c r="E43" s="9"/>
      <c r="F43" s="21">
        <f>SUM(F47)</f>
        <v>11251.9</v>
      </c>
      <c r="G43" s="21"/>
      <c r="H43" s="21"/>
    </row>
    <row r="44" spans="1:8" ht="12.75">
      <c r="A44" s="13" t="s">
        <v>43</v>
      </c>
      <c r="B44" s="13" t="s">
        <v>44</v>
      </c>
      <c r="C44" s="13"/>
      <c r="D44" s="13"/>
      <c r="E44" s="13"/>
      <c r="F44" s="14"/>
      <c r="G44" s="14"/>
      <c r="H44" s="14"/>
    </row>
    <row r="45" spans="1:8" ht="12.75">
      <c r="A45" s="17"/>
      <c r="B45" s="17" t="s">
        <v>45</v>
      </c>
      <c r="C45" s="17"/>
      <c r="D45" s="17"/>
      <c r="E45" s="17"/>
      <c r="F45" s="18"/>
      <c r="G45" s="18"/>
      <c r="H45" s="18"/>
    </row>
    <row r="46" spans="1:8" ht="12.75">
      <c r="A46" s="17"/>
      <c r="B46" s="17" t="s">
        <v>46</v>
      </c>
      <c r="C46" s="17"/>
      <c r="D46" s="17"/>
      <c r="E46" s="17"/>
      <c r="F46" s="18"/>
      <c r="G46" s="18"/>
      <c r="H46" s="18"/>
    </row>
    <row r="47" spans="1:8" ht="12.75">
      <c r="A47" s="15"/>
      <c r="B47" s="15" t="s">
        <v>47</v>
      </c>
      <c r="C47" s="15"/>
      <c r="D47" s="15"/>
      <c r="E47" s="15"/>
      <c r="F47" s="16">
        <f>11275.9-24</f>
        <v>11251.9</v>
      </c>
      <c r="G47" s="16"/>
      <c r="H47" s="16"/>
    </row>
    <row r="48" spans="1:8" ht="12.75">
      <c r="A48" s="13" t="s">
        <v>48</v>
      </c>
      <c r="B48" s="13" t="s">
        <v>49</v>
      </c>
      <c r="C48" s="13"/>
      <c r="D48" s="13"/>
      <c r="E48" s="13"/>
      <c r="F48" s="14"/>
      <c r="G48" s="14"/>
      <c r="H48" s="14"/>
    </row>
    <row r="49" spans="1:8" ht="12.75">
      <c r="A49" s="15"/>
      <c r="B49" s="15" t="s">
        <v>50</v>
      </c>
      <c r="C49" s="15"/>
      <c r="D49" s="15"/>
      <c r="E49" s="15"/>
      <c r="F49" s="16"/>
      <c r="G49" s="16"/>
      <c r="H49" s="16"/>
    </row>
    <row r="50" spans="1:8" ht="12.75">
      <c r="A50" s="19" t="s">
        <v>51</v>
      </c>
      <c r="B50" s="19" t="s">
        <v>52</v>
      </c>
      <c r="C50" s="19"/>
      <c r="D50" s="19"/>
      <c r="E50" s="19"/>
      <c r="F50" s="20"/>
      <c r="G50" s="20"/>
      <c r="H50" s="20"/>
    </row>
    <row r="51" spans="1:8" ht="12.75">
      <c r="A51" s="11" t="s">
        <v>53</v>
      </c>
      <c r="B51" s="11" t="s">
        <v>54</v>
      </c>
      <c r="C51" s="11"/>
      <c r="D51" s="11"/>
      <c r="E51" s="11"/>
      <c r="F51" s="10"/>
      <c r="G51" s="10"/>
      <c r="H51" s="10"/>
    </row>
    <row r="52" spans="1:8" ht="12.75">
      <c r="A52" s="23"/>
      <c r="B52" s="23" t="s">
        <v>55</v>
      </c>
      <c r="C52" s="23"/>
      <c r="D52" s="23"/>
      <c r="E52" s="23"/>
      <c r="F52" s="24"/>
      <c r="G52" s="24"/>
      <c r="H52" s="24"/>
    </row>
    <row r="53" spans="1:8" ht="12.75">
      <c r="A53" s="23"/>
      <c r="B53" s="23" t="s">
        <v>56</v>
      </c>
      <c r="C53" s="23"/>
      <c r="D53" s="23"/>
      <c r="E53" s="23"/>
      <c r="F53" s="24"/>
      <c r="G53" s="24"/>
      <c r="H53" s="24"/>
    </row>
    <row r="54" spans="1:8" ht="12.75">
      <c r="A54" s="23"/>
      <c r="B54" s="23" t="s">
        <v>57</v>
      </c>
      <c r="C54" s="23"/>
      <c r="D54" s="23"/>
      <c r="E54" s="23"/>
      <c r="F54" s="24">
        <v>2085</v>
      </c>
      <c r="G54" s="24"/>
      <c r="H54" s="24"/>
    </row>
    <row r="55" spans="1:8" ht="12.75">
      <c r="A55" s="11" t="s">
        <v>58</v>
      </c>
      <c r="B55" s="25" t="s">
        <v>59</v>
      </c>
      <c r="C55" s="26"/>
      <c r="D55" s="12"/>
      <c r="E55" s="27"/>
      <c r="F55" s="28">
        <v>24</v>
      </c>
      <c r="G55" s="28"/>
      <c r="H55" s="28"/>
    </row>
    <row r="56" spans="1:8" ht="12.75">
      <c r="A56" s="12"/>
      <c r="B56" s="26" t="s">
        <v>60</v>
      </c>
      <c r="C56" s="26"/>
      <c r="D56" s="12"/>
      <c r="E56" s="27"/>
      <c r="F56" s="28"/>
      <c r="G56" s="28"/>
      <c r="H56" s="28"/>
    </row>
    <row r="57" spans="1:8" ht="12.75">
      <c r="A57" s="15" t="s">
        <v>61</v>
      </c>
      <c r="B57" s="15" t="s">
        <v>62</v>
      </c>
      <c r="C57" s="15"/>
      <c r="D57" s="15"/>
      <c r="E57" s="15"/>
      <c r="F57" s="16"/>
      <c r="G57" s="16"/>
      <c r="H57" s="16"/>
    </row>
    <row r="58" spans="1:8" ht="12.75">
      <c r="A58" s="11" t="s">
        <v>63</v>
      </c>
      <c r="B58" s="11" t="s">
        <v>64</v>
      </c>
      <c r="C58" s="11"/>
      <c r="D58" s="11"/>
      <c r="E58" s="11"/>
      <c r="F58" s="10"/>
      <c r="G58" s="10"/>
      <c r="H58" s="10"/>
    </row>
    <row r="59" spans="1:8" ht="12.75">
      <c r="A59" s="23"/>
      <c r="B59" s="23" t="s">
        <v>65</v>
      </c>
      <c r="C59" s="23"/>
      <c r="D59" s="23"/>
      <c r="E59" s="23"/>
      <c r="F59" s="24"/>
      <c r="G59" s="24"/>
      <c r="H59" s="24"/>
    </row>
    <row r="60" spans="1:8" ht="12.75">
      <c r="A60" s="23"/>
      <c r="B60" s="23" t="s">
        <v>66</v>
      </c>
      <c r="C60" s="23"/>
      <c r="D60" s="23"/>
      <c r="E60" s="23"/>
      <c r="F60" s="24"/>
      <c r="G60" s="24"/>
      <c r="H60" s="24"/>
    </row>
    <row r="61" spans="1:8" ht="12.75">
      <c r="A61" s="12"/>
      <c r="B61" s="12" t="s">
        <v>67</v>
      </c>
      <c r="C61" s="12"/>
      <c r="D61" s="12"/>
      <c r="E61" s="12"/>
      <c r="F61" s="22">
        <v>744.9</v>
      </c>
      <c r="G61" s="22"/>
      <c r="H61" s="22"/>
    </row>
    <row r="62" spans="1:8" ht="12.75">
      <c r="A62" s="11" t="s">
        <v>68</v>
      </c>
      <c r="B62" s="11" t="s">
        <v>69</v>
      </c>
      <c r="C62" s="11"/>
      <c r="D62" s="11"/>
      <c r="E62" s="11"/>
      <c r="F62" s="10"/>
      <c r="G62" s="10"/>
      <c r="H62" s="10"/>
    </row>
    <row r="63" spans="1:8" ht="12.75">
      <c r="A63" s="23"/>
      <c r="B63" s="23" t="s">
        <v>70</v>
      </c>
      <c r="C63" s="23"/>
      <c r="D63" s="23"/>
      <c r="E63" s="23"/>
      <c r="F63" s="24"/>
      <c r="G63" s="24"/>
      <c r="H63" s="24"/>
    </row>
    <row r="64" spans="1:8" ht="12.75">
      <c r="A64" s="12"/>
      <c r="B64" s="12" t="s">
        <v>71</v>
      </c>
      <c r="C64" s="12"/>
      <c r="D64" s="12"/>
      <c r="E64" s="12"/>
      <c r="F64" s="22">
        <f>SUM(F67+F70+F73+F76)</f>
        <v>3335.5</v>
      </c>
      <c r="G64" s="22"/>
      <c r="H64" s="22"/>
    </row>
    <row r="65" spans="1:8" ht="12.75">
      <c r="A65" s="13" t="s">
        <v>72</v>
      </c>
      <c r="B65" s="13" t="s">
        <v>73</v>
      </c>
      <c r="C65" s="13"/>
      <c r="D65" s="13"/>
      <c r="E65" s="13"/>
      <c r="F65" s="14"/>
      <c r="G65" s="14"/>
      <c r="H65" s="14"/>
    </row>
    <row r="66" spans="1:8" ht="12.75">
      <c r="A66" s="17"/>
      <c r="B66" s="17" t="s">
        <v>74</v>
      </c>
      <c r="C66" s="17"/>
      <c r="D66" s="17"/>
      <c r="E66" s="17"/>
      <c r="F66" s="18"/>
      <c r="G66" s="18"/>
      <c r="H66" s="18"/>
    </row>
    <row r="67" spans="1:8" ht="12.75">
      <c r="A67" s="15"/>
      <c r="B67" s="15" t="s">
        <v>75</v>
      </c>
      <c r="C67" s="15"/>
      <c r="D67" s="15"/>
      <c r="E67" s="15"/>
      <c r="F67" s="16">
        <v>3060.5</v>
      </c>
      <c r="G67" s="16"/>
      <c r="H67" s="16"/>
    </row>
    <row r="68" spans="1:8" ht="12.75">
      <c r="A68" s="13" t="s">
        <v>76</v>
      </c>
      <c r="B68" s="13" t="s">
        <v>73</v>
      </c>
      <c r="C68" s="13"/>
      <c r="D68" s="13"/>
      <c r="E68" s="13"/>
      <c r="F68" s="14"/>
      <c r="G68" s="14"/>
      <c r="H68" s="14"/>
    </row>
    <row r="69" spans="1:8" ht="12.75">
      <c r="A69" s="17"/>
      <c r="B69" s="17" t="s">
        <v>74</v>
      </c>
      <c r="C69" s="17"/>
      <c r="D69" s="17"/>
      <c r="E69" s="17"/>
      <c r="F69" s="18"/>
      <c r="G69" s="18"/>
      <c r="H69" s="18"/>
    </row>
    <row r="70" spans="1:8" ht="12.75">
      <c r="A70" s="15"/>
      <c r="B70" s="15" t="s">
        <v>75</v>
      </c>
      <c r="C70" s="15"/>
      <c r="D70" s="15"/>
      <c r="E70" s="15"/>
      <c r="F70" s="16">
        <v>180</v>
      </c>
      <c r="G70" s="16"/>
      <c r="H70" s="16"/>
    </row>
    <row r="71" spans="1:8" ht="12.75">
      <c r="A71" s="13" t="s">
        <v>77</v>
      </c>
      <c r="B71" s="13" t="s">
        <v>73</v>
      </c>
      <c r="C71" s="13"/>
      <c r="D71" s="13"/>
      <c r="E71" s="13"/>
      <c r="F71" s="14"/>
      <c r="G71" s="14"/>
      <c r="H71" s="14"/>
    </row>
    <row r="72" spans="1:8" ht="12.75">
      <c r="A72" s="17"/>
      <c r="B72" s="17" t="s">
        <v>74</v>
      </c>
      <c r="C72" s="17"/>
      <c r="D72" s="17"/>
      <c r="E72" s="17"/>
      <c r="F72" s="18"/>
      <c r="G72" s="18"/>
      <c r="H72" s="18"/>
    </row>
    <row r="73" spans="1:8" ht="12.75">
      <c r="A73" s="15"/>
      <c r="B73" s="15" t="s">
        <v>75</v>
      </c>
      <c r="C73" s="15"/>
      <c r="D73" s="15"/>
      <c r="E73" s="15"/>
      <c r="F73" s="16">
        <v>60</v>
      </c>
      <c r="G73" s="16"/>
      <c r="H73" s="16"/>
    </row>
    <row r="74" spans="1:8" ht="12.75">
      <c r="A74" s="13" t="s">
        <v>78</v>
      </c>
      <c r="B74" s="13" t="s">
        <v>79</v>
      </c>
      <c r="C74" s="13"/>
      <c r="D74" s="13"/>
      <c r="E74" s="13"/>
      <c r="F74" s="14"/>
      <c r="G74" s="14"/>
      <c r="H74" s="14"/>
    </row>
    <row r="75" spans="1:8" ht="13.5" customHeight="1">
      <c r="A75" s="17"/>
      <c r="B75" s="29" t="s">
        <v>80</v>
      </c>
      <c r="C75" s="29"/>
      <c r="D75" s="29"/>
      <c r="E75" s="29"/>
      <c r="F75" s="18"/>
      <c r="G75" s="18"/>
      <c r="H75" s="18"/>
    </row>
    <row r="76" spans="1:8" ht="15" customHeight="1">
      <c r="A76" s="15"/>
      <c r="B76" s="30" t="s">
        <v>81</v>
      </c>
      <c r="C76" s="30"/>
      <c r="D76" s="30"/>
      <c r="E76" s="30"/>
      <c r="F76" s="16">
        <v>35</v>
      </c>
      <c r="G76" s="16"/>
      <c r="H76" s="16"/>
    </row>
    <row r="77" spans="1:8" ht="14.25" customHeight="1">
      <c r="A77" s="13" t="s">
        <v>82</v>
      </c>
      <c r="B77" s="31" t="s">
        <v>83</v>
      </c>
      <c r="C77" s="32"/>
      <c r="D77" s="32"/>
      <c r="E77" s="32"/>
      <c r="F77" s="14"/>
      <c r="G77" s="14"/>
      <c r="H77" s="14"/>
    </row>
    <row r="78" spans="1:8" ht="14.25" customHeight="1">
      <c r="A78" s="17"/>
      <c r="B78" s="29" t="s">
        <v>84</v>
      </c>
      <c r="C78" s="32"/>
      <c r="D78" s="32"/>
      <c r="E78" s="32"/>
      <c r="F78" s="18"/>
      <c r="G78" s="18"/>
      <c r="H78" s="18"/>
    </row>
    <row r="79" spans="1:8" ht="14.25" customHeight="1">
      <c r="A79" s="17"/>
      <c r="B79" s="29" t="s">
        <v>85</v>
      </c>
      <c r="C79" s="32"/>
      <c r="D79" s="32"/>
      <c r="E79" s="32"/>
      <c r="F79" s="18"/>
      <c r="G79" s="18"/>
      <c r="H79" s="18"/>
    </row>
    <row r="80" spans="1:8" ht="15" customHeight="1">
      <c r="A80" s="17"/>
      <c r="B80" s="29" t="s">
        <v>86</v>
      </c>
      <c r="C80" s="32"/>
      <c r="D80" s="32"/>
      <c r="E80" s="32"/>
      <c r="F80" s="18"/>
      <c r="G80" s="18"/>
      <c r="H80" s="18"/>
    </row>
    <row r="81" spans="1:8" ht="13.5" customHeight="1">
      <c r="A81" s="13" t="s">
        <v>87</v>
      </c>
      <c r="B81" s="31" t="s">
        <v>88</v>
      </c>
      <c r="C81" s="31"/>
      <c r="D81" s="31"/>
      <c r="E81" s="31"/>
      <c r="F81" s="14"/>
      <c r="G81" s="14"/>
      <c r="H81" s="14"/>
    </row>
    <row r="82" spans="1:8" ht="12.75" customHeight="1">
      <c r="A82" s="15"/>
      <c r="B82" s="30" t="s">
        <v>89</v>
      </c>
      <c r="C82" s="30"/>
      <c r="D82" s="30"/>
      <c r="E82" s="30"/>
      <c r="F82" s="16"/>
      <c r="G82" s="16"/>
      <c r="H82" s="16"/>
    </row>
    <row r="83" spans="1:8" ht="15" customHeight="1">
      <c r="A83" s="13" t="s">
        <v>90</v>
      </c>
      <c r="B83" s="31" t="s">
        <v>91</v>
      </c>
      <c r="C83" s="31"/>
      <c r="D83" s="32"/>
      <c r="E83" s="32"/>
      <c r="F83" s="14"/>
      <c r="G83" s="14"/>
      <c r="H83" s="14"/>
    </row>
    <row r="84" spans="1:8" ht="13.5" customHeight="1">
      <c r="A84" s="15"/>
      <c r="B84" s="30" t="s">
        <v>92</v>
      </c>
      <c r="C84" s="30"/>
      <c r="D84" s="32"/>
      <c r="E84" s="32"/>
      <c r="F84" s="16"/>
      <c r="G84" s="16"/>
      <c r="H84" s="16"/>
    </row>
    <row r="85" spans="1:8" ht="13.5" customHeight="1">
      <c r="A85" s="13" t="s">
        <v>93</v>
      </c>
      <c r="B85" s="31" t="s">
        <v>94</v>
      </c>
      <c r="C85" s="31"/>
      <c r="D85" s="31"/>
      <c r="E85" s="31"/>
      <c r="F85" s="14"/>
      <c r="G85" s="14"/>
      <c r="H85" s="14"/>
    </row>
    <row r="86" spans="1:8" ht="13.5" customHeight="1">
      <c r="A86" s="15"/>
      <c r="B86" s="30" t="s">
        <v>71</v>
      </c>
      <c r="C86" s="30"/>
      <c r="D86" s="30"/>
      <c r="E86" s="30"/>
      <c r="F86" s="16"/>
      <c r="G86" s="16"/>
      <c r="H86" s="16"/>
    </row>
    <row r="87" spans="1:8" ht="15" customHeight="1">
      <c r="A87" s="10" t="s">
        <v>95</v>
      </c>
      <c r="B87" s="11" t="s">
        <v>96</v>
      </c>
      <c r="C87" s="11"/>
      <c r="D87" s="11"/>
      <c r="E87" s="11"/>
      <c r="F87" s="10">
        <f>SUM(F91:F100)</f>
        <v>11098</v>
      </c>
      <c r="G87" s="10"/>
      <c r="H87" s="10"/>
    </row>
    <row r="88" spans="1:8" ht="12.75">
      <c r="A88" s="12"/>
      <c r="B88" s="12" t="s">
        <v>97</v>
      </c>
      <c r="C88" s="12"/>
      <c r="D88" s="12"/>
      <c r="E88" s="12"/>
      <c r="F88" s="22"/>
      <c r="G88" s="22"/>
      <c r="H88" s="22"/>
    </row>
    <row r="89" spans="1:8" ht="12.75">
      <c r="A89" s="13" t="s">
        <v>98</v>
      </c>
      <c r="B89" s="13" t="s">
        <v>99</v>
      </c>
      <c r="C89" s="13"/>
      <c r="D89" s="13"/>
      <c r="E89" s="13"/>
      <c r="F89" s="14"/>
      <c r="G89" s="14"/>
      <c r="H89" s="14"/>
    </row>
    <row r="90" spans="1:8" ht="12.75">
      <c r="A90" s="17"/>
      <c r="B90" s="17" t="s">
        <v>100</v>
      </c>
      <c r="C90" s="17"/>
      <c r="D90" s="17"/>
      <c r="E90" s="17"/>
      <c r="F90" s="18"/>
      <c r="G90" s="18"/>
      <c r="H90" s="18"/>
    </row>
    <row r="91" spans="1:8" ht="12.75">
      <c r="A91" s="15"/>
      <c r="B91" s="15" t="s">
        <v>101</v>
      </c>
      <c r="C91" s="15"/>
      <c r="D91" s="15"/>
      <c r="E91" s="15"/>
      <c r="F91" s="16">
        <f>1758.3-27.5</f>
        <v>1730.8</v>
      </c>
      <c r="G91" s="16"/>
      <c r="H91" s="16"/>
    </row>
    <row r="92" spans="1:8" ht="12.75">
      <c r="A92" s="13" t="s">
        <v>102</v>
      </c>
      <c r="B92" s="13" t="s">
        <v>103</v>
      </c>
      <c r="C92" s="13"/>
      <c r="D92" s="13"/>
      <c r="E92" s="13"/>
      <c r="F92" s="14"/>
      <c r="G92" s="14"/>
      <c r="H92" s="14"/>
    </row>
    <row r="93" spans="1:8" ht="12.75">
      <c r="A93" s="17"/>
      <c r="B93" s="17" t="s">
        <v>104</v>
      </c>
      <c r="C93" s="17"/>
      <c r="D93" s="17"/>
      <c r="E93" s="17"/>
      <c r="F93" s="18"/>
      <c r="G93" s="18"/>
      <c r="H93" s="18"/>
    </row>
    <row r="94" spans="1:8" ht="12.75">
      <c r="A94" s="17"/>
      <c r="B94" s="17" t="s">
        <v>105</v>
      </c>
      <c r="C94" s="17"/>
      <c r="D94" s="17"/>
      <c r="E94" s="17"/>
      <c r="F94" s="18"/>
      <c r="G94" s="18"/>
      <c r="H94" s="18"/>
    </row>
    <row r="95" spans="1:8" ht="12.75">
      <c r="A95" s="17"/>
      <c r="B95" s="17" t="s">
        <v>106</v>
      </c>
      <c r="C95" s="17"/>
      <c r="D95" s="17"/>
      <c r="E95" s="17"/>
      <c r="F95" s="18"/>
      <c r="G95" s="18"/>
      <c r="H95" s="18"/>
    </row>
    <row r="96" spans="1:8" ht="12.75">
      <c r="A96" s="15"/>
      <c r="B96" s="15" t="s">
        <v>107</v>
      </c>
      <c r="C96" s="15"/>
      <c r="D96" s="15"/>
      <c r="E96" s="15"/>
      <c r="F96" s="16">
        <v>6</v>
      </c>
      <c r="G96" s="16"/>
      <c r="H96" s="16"/>
    </row>
    <row r="97" spans="1:8" ht="12.75">
      <c r="A97" s="13" t="s">
        <v>108</v>
      </c>
      <c r="B97" s="13" t="s">
        <v>103</v>
      </c>
      <c r="C97" s="13"/>
      <c r="D97" s="13"/>
      <c r="E97" s="13"/>
      <c r="F97" s="14"/>
      <c r="G97" s="14"/>
      <c r="H97" s="14"/>
    </row>
    <row r="98" spans="1:8" ht="12.75">
      <c r="A98" s="15"/>
      <c r="B98" s="15" t="s">
        <v>109</v>
      </c>
      <c r="C98" s="15"/>
      <c r="D98" s="15"/>
      <c r="E98" s="15"/>
      <c r="F98" s="16">
        <f>5812.1+750.7</f>
        <v>6562.8</v>
      </c>
      <c r="G98" s="16"/>
      <c r="H98" s="16"/>
    </row>
    <row r="99" spans="1:8" ht="12.75">
      <c r="A99" s="13" t="s">
        <v>110</v>
      </c>
      <c r="B99" s="13" t="s">
        <v>103</v>
      </c>
      <c r="C99" s="13"/>
      <c r="D99" s="13"/>
      <c r="E99" s="13"/>
      <c r="F99" s="14"/>
      <c r="G99" s="14"/>
      <c r="H99" s="14"/>
    </row>
    <row r="100" spans="1:8" ht="12.75">
      <c r="A100" s="15"/>
      <c r="B100" s="15" t="s">
        <v>111</v>
      </c>
      <c r="C100" s="15"/>
      <c r="D100" s="15"/>
      <c r="E100" s="15"/>
      <c r="F100" s="16">
        <f>2500.2+298.2</f>
        <v>2798.3999999999996</v>
      </c>
      <c r="G100" s="16"/>
      <c r="H100" s="16"/>
    </row>
    <row r="101" spans="1:8" ht="12.75">
      <c r="A101" s="13" t="s">
        <v>112</v>
      </c>
      <c r="B101" s="13" t="s">
        <v>113</v>
      </c>
      <c r="C101" s="13"/>
      <c r="D101" s="13"/>
      <c r="E101" s="13"/>
      <c r="F101" s="14"/>
      <c r="G101" s="14"/>
      <c r="H101" s="14"/>
    </row>
    <row r="102" spans="1:8" ht="12.75">
      <c r="A102" s="17"/>
      <c r="B102" s="17" t="s">
        <v>114</v>
      </c>
      <c r="C102" s="17"/>
      <c r="D102" s="17"/>
      <c r="E102" s="17"/>
      <c r="F102" s="18"/>
      <c r="G102" s="18"/>
      <c r="H102" s="18"/>
    </row>
    <row r="103" spans="1:8" ht="12.75">
      <c r="A103" s="17"/>
      <c r="B103" s="17" t="s">
        <v>115</v>
      </c>
      <c r="C103" s="17"/>
      <c r="D103" s="17"/>
      <c r="E103" s="17"/>
      <c r="F103" s="18"/>
      <c r="G103" s="18"/>
      <c r="H103" s="18"/>
    </row>
    <row r="104" spans="1:8" ht="12.75">
      <c r="A104" s="17"/>
      <c r="B104" s="17" t="s">
        <v>116</v>
      </c>
      <c r="C104" s="17"/>
      <c r="D104" s="17"/>
      <c r="E104" s="17"/>
      <c r="F104" s="18"/>
      <c r="G104" s="18"/>
      <c r="H104" s="18"/>
    </row>
    <row r="105" spans="1:8" ht="12.75">
      <c r="A105" s="17"/>
      <c r="B105" s="17" t="s">
        <v>117</v>
      </c>
      <c r="C105" s="17"/>
      <c r="D105" s="17"/>
      <c r="E105" s="17"/>
      <c r="F105" s="18"/>
      <c r="G105" s="18"/>
      <c r="H105" s="18"/>
    </row>
    <row r="106" spans="1:8" ht="12.75">
      <c r="A106" s="15"/>
      <c r="B106" s="15" t="s">
        <v>118</v>
      </c>
      <c r="C106" s="15"/>
      <c r="D106" s="15"/>
      <c r="E106" s="15"/>
      <c r="F106" s="16"/>
      <c r="G106" s="16"/>
      <c r="H106" s="16"/>
    </row>
    <row r="107" spans="1:8" ht="12.75">
      <c r="A107" s="13" t="s">
        <v>119</v>
      </c>
      <c r="B107" s="13" t="s">
        <v>120</v>
      </c>
      <c r="C107" s="13"/>
      <c r="D107" s="19"/>
      <c r="E107" s="19"/>
      <c r="F107" s="14"/>
      <c r="G107" s="14"/>
      <c r="H107" s="14"/>
    </row>
    <row r="108" spans="1:8" ht="12.75">
      <c r="A108" s="17"/>
      <c r="B108" s="17" t="s">
        <v>121</v>
      </c>
      <c r="C108" s="17"/>
      <c r="D108" s="19"/>
      <c r="E108" s="19"/>
      <c r="F108" s="18"/>
      <c r="G108" s="18"/>
      <c r="H108" s="18"/>
    </row>
    <row r="109" spans="1:8" ht="12.75">
      <c r="A109" s="15"/>
      <c r="B109" s="15" t="s">
        <v>89</v>
      </c>
      <c r="C109" s="15"/>
      <c r="D109" s="19"/>
      <c r="E109" s="19"/>
      <c r="F109" s="16"/>
      <c r="G109" s="16"/>
      <c r="H109" s="16"/>
    </row>
    <row r="110" spans="1:8" ht="12.75">
      <c r="A110" s="19"/>
      <c r="B110" s="9" t="s">
        <v>122</v>
      </c>
      <c r="C110" s="9"/>
      <c r="D110" s="33"/>
      <c r="E110" s="34"/>
      <c r="F110" s="9">
        <f>SUM(F15+F87+G55)</f>
        <v>84971.99999999999</v>
      </c>
      <c r="G110" s="9"/>
      <c r="H110" s="9"/>
    </row>
    <row r="111" spans="1:8" ht="12.75">
      <c r="A111" s="1"/>
      <c r="B111" s="5"/>
      <c r="C111" s="5"/>
      <c r="D111" s="35"/>
      <c r="E111" s="36"/>
      <c r="F111" s="37"/>
      <c r="G111" s="37"/>
      <c r="H111" s="37"/>
    </row>
    <row r="112" spans="1:7" ht="12.75">
      <c r="A112" s="37"/>
      <c r="B112" s="37"/>
      <c r="C112" s="37"/>
      <c r="D112" s="3"/>
      <c r="E112" s="37"/>
      <c r="F112" s="37"/>
      <c r="G112" s="37"/>
    </row>
    <row r="113" spans="1:7" ht="12.75">
      <c r="A113" s="37"/>
      <c r="B113" s="37"/>
      <c r="C113" s="37"/>
      <c r="D113" s="3"/>
      <c r="E113" s="37"/>
      <c r="F113" s="37"/>
      <c r="G113" s="37"/>
    </row>
    <row r="114" spans="1:7" ht="12.75">
      <c r="A114" s="37"/>
      <c r="B114" s="37"/>
      <c r="C114" s="37"/>
      <c r="D114" s="3"/>
      <c r="E114" s="37"/>
      <c r="F114" s="37"/>
      <c r="G114" s="37"/>
    </row>
    <row r="115" spans="1:7" ht="12.75">
      <c r="A115" s="37"/>
      <c r="B115" s="37"/>
      <c r="C115" s="37"/>
      <c r="D115" s="3"/>
      <c r="E115" s="37"/>
      <c r="F115" s="37"/>
      <c r="G115" s="37"/>
    </row>
    <row r="116" spans="1:7" ht="12.75">
      <c r="A116" s="37"/>
      <c r="B116" s="37"/>
      <c r="C116" s="37"/>
      <c r="D116" s="3"/>
      <c r="E116" s="37"/>
      <c r="F116" s="37"/>
      <c r="G116" s="37"/>
    </row>
    <row r="117" spans="1:7" ht="12.75">
      <c r="A117" s="37"/>
      <c r="B117" s="37"/>
      <c r="C117" s="37"/>
      <c r="D117" s="3"/>
      <c r="E117" s="37"/>
      <c r="F117" s="37"/>
      <c r="G117" s="37"/>
    </row>
    <row r="118" spans="1:7" ht="22.5" customHeight="1">
      <c r="A118" s="37"/>
      <c r="B118" s="37"/>
      <c r="C118" s="37"/>
      <c r="D118" s="3"/>
      <c r="E118" s="37"/>
      <c r="F118" s="37"/>
      <c r="G118" s="37"/>
    </row>
    <row r="119" spans="1:7" ht="12.75">
      <c r="A119" s="37"/>
      <c r="B119" s="37"/>
      <c r="C119" s="37"/>
      <c r="D119" s="3"/>
      <c r="E119" s="37"/>
      <c r="F119" s="37"/>
      <c r="G119" s="37"/>
    </row>
    <row r="120" spans="1:7" ht="12.75">
      <c r="A120" s="37"/>
      <c r="B120" s="37"/>
      <c r="C120" s="37"/>
      <c r="D120" s="3"/>
      <c r="E120" s="37"/>
      <c r="F120" s="37"/>
      <c r="G120" s="37"/>
    </row>
    <row r="121" spans="1:7" ht="12.75">
      <c r="A121" s="37"/>
      <c r="B121" s="37"/>
      <c r="C121" s="37"/>
      <c r="D121" s="3"/>
      <c r="E121" s="37"/>
      <c r="F121" s="37"/>
      <c r="G121" s="37"/>
    </row>
    <row r="122" spans="1:7" ht="12.75">
      <c r="A122" s="37"/>
      <c r="B122" s="37"/>
      <c r="C122" s="37"/>
      <c r="D122" s="3"/>
      <c r="E122" s="37"/>
      <c r="F122" s="37"/>
      <c r="G122" s="37"/>
    </row>
    <row r="123" spans="1:7" ht="12.75">
      <c r="A123" s="37"/>
      <c r="B123" s="37"/>
      <c r="C123" s="37"/>
      <c r="D123" s="3"/>
      <c r="E123" s="37"/>
      <c r="F123" s="37"/>
      <c r="G123" s="37"/>
    </row>
    <row r="124" spans="1:7" ht="12.75">
      <c r="A124" s="37"/>
      <c r="B124" s="37"/>
      <c r="C124" s="37"/>
      <c r="D124" s="3"/>
      <c r="E124" s="37"/>
      <c r="F124" s="37"/>
      <c r="G124" s="37"/>
    </row>
    <row r="125" spans="1:7" ht="12.75">
      <c r="A125" s="37"/>
      <c r="B125" s="37"/>
      <c r="C125" s="37"/>
      <c r="D125" s="3"/>
      <c r="E125" s="37"/>
      <c r="F125" s="37"/>
      <c r="G125" s="37"/>
    </row>
    <row r="126" spans="1:7" ht="12.75">
      <c r="A126" s="37"/>
      <c r="B126" s="37"/>
      <c r="C126" s="37"/>
      <c r="D126" s="3"/>
      <c r="E126" s="37"/>
      <c r="F126" s="37"/>
      <c r="G126" s="37"/>
    </row>
    <row r="127" spans="1:7" ht="12.75">
      <c r="A127" s="37"/>
      <c r="B127" s="37"/>
      <c r="C127" s="37"/>
      <c r="D127" s="3"/>
      <c r="E127" s="37"/>
      <c r="F127" s="37"/>
      <c r="G127" s="37"/>
    </row>
    <row r="128" spans="1:7" ht="12.75">
      <c r="A128" s="37"/>
      <c r="B128" s="37"/>
      <c r="C128" s="37"/>
      <c r="D128" s="3"/>
      <c r="E128" s="37"/>
      <c r="F128" s="37"/>
      <c r="G128" s="37"/>
    </row>
    <row r="129" spans="1:7" ht="12.75">
      <c r="A129" s="37"/>
      <c r="B129" s="37"/>
      <c r="C129" s="37"/>
      <c r="D129" s="3"/>
      <c r="E129" s="37"/>
      <c r="F129" s="37"/>
      <c r="G129" s="37"/>
    </row>
    <row r="130" spans="1:7" ht="12.75">
      <c r="A130" s="37"/>
      <c r="B130" s="37"/>
      <c r="C130" s="37"/>
      <c r="D130" s="3"/>
      <c r="E130" s="37"/>
      <c r="F130" s="37"/>
      <c r="G130" s="37"/>
    </row>
    <row r="131" spans="1:7" ht="12.75">
      <c r="A131" s="37"/>
      <c r="B131" s="37"/>
      <c r="C131" s="37"/>
      <c r="D131" s="3"/>
      <c r="E131" s="37"/>
      <c r="F131" s="37"/>
      <c r="G131" s="37"/>
    </row>
    <row r="132" spans="1:7" ht="12.75">
      <c r="A132" s="37"/>
      <c r="B132" s="37"/>
      <c r="C132" s="37"/>
      <c r="D132" s="3"/>
      <c r="E132" s="37"/>
      <c r="F132" s="37"/>
      <c r="G132" s="37"/>
    </row>
    <row r="133" spans="1:7" ht="12.75">
      <c r="A133" s="37"/>
      <c r="B133" s="37"/>
      <c r="C133" s="37"/>
      <c r="D133" s="3"/>
      <c r="E133" s="37"/>
      <c r="F133" s="37"/>
      <c r="G133" s="37"/>
    </row>
    <row r="134" spans="1:7" ht="12.75">
      <c r="A134" s="37"/>
      <c r="B134" s="37"/>
      <c r="C134" s="37"/>
      <c r="D134" s="3"/>
      <c r="E134" s="37"/>
      <c r="F134" s="37"/>
      <c r="G134" s="37"/>
    </row>
    <row r="135" spans="1:7" ht="12.75">
      <c r="A135" s="37"/>
      <c r="B135" s="37"/>
      <c r="C135" s="37"/>
      <c r="D135" s="3"/>
      <c r="E135" s="37"/>
      <c r="F135" s="37"/>
      <c r="G135" s="37"/>
    </row>
    <row r="136" spans="1:7" ht="12.75">
      <c r="A136" s="37"/>
      <c r="B136" s="37"/>
      <c r="C136" s="37"/>
      <c r="D136" s="3"/>
      <c r="E136" s="37"/>
      <c r="F136" s="37"/>
      <c r="G136" s="37"/>
    </row>
    <row r="137" spans="1:7" ht="12.75">
      <c r="A137" s="37"/>
      <c r="B137" s="37"/>
      <c r="C137" s="37"/>
      <c r="D137" s="37"/>
      <c r="E137" s="37"/>
      <c r="F137" s="37"/>
      <c r="G137" s="37"/>
    </row>
    <row r="138" spans="1:7" ht="12.75">
      <c r="A138" s="37"/>
      <c r="B138" s="37"/>
      <c r="C138" s="37"/>
      <c r="D138" s="37"/>
      <c r="E138" s="37"/>
      <c r="F138" s="37"/>
      <c r="G138" s="37"/>
    </row>
    <row r="139" spans="1:7" ht="12.75">
      <c r="A139" s="37"/>
      <c r="B139" s="37"/>
      <c r="C139" s="37"/>
      <c r="D139" s="37"/>
      <c r="E139" s="37"/>
      <c r="F139" s="37"/>
      <c r="G139" s="37"/>
    </row>
    <row r="140" spans="1:7" ht="12.75">
      <c r="A140" s="37"/>
      <c r="B140" s="37"/>
      <c r="C140" s="37"/>
      <c r="D140" s="37"/>
      <c r="E140" s="37"/>
      <c r="F140" s="37"/>
      <c r="G140" s="37"/>
    </row>
    <row r="141" spans="1:7" ht="12.75">
      <c r="A141" s="37"/>
      <c r="B141" s="37"/>
      <c r="C141" s="37"/>
      <c r="D141" s="37"/>
      <c r="E141" s="37"/>
      <c r="F141" s="37"/>
      <c r="G141" s="37"/>
    </row>
    <row r="142" spans="1:7" ht="12.75">
      <c r="A142" s="37"/>
      <c r="B142" s="37"/>
      <c r="C142" s="37"/>
      <c r="D142" s="37"/>
      <c r="E142" s="37"/>
      <c r="F142" s="37"/>
      <c r="G142" s="37"/>
    </row>
    <row r="143" spans="1:7" ht="12.75">
      <c r="A143" s="37"/>
      <c r="B143" s="37"/>
      <c r="C143" s="37"/>
      <c r="D143" s="37"/>
      <c r="E143" s="37"/>
      <c r="F143" s="37"/>
      <c r="G143" s="37"/>
    </row>
    <row r="144" spans="1:7" ht="12.75">
      <c r="A144" s="37"/>
      <c r="B144" s="37"/>
      <c r="C144" s="37"/>
      <c r="D144" s="37"/>
      <c r="E144" s="37"/>
      <c r="F144" s="37"/>
      <c r="G144" s="37"/>
    </row>
    <row r="145" spans="1:7" ht="12.75">
      <c r="A145" s="37"/>
      <c r="B145" s="37"/>
      <c r="C145" s="37"/>
      <c r="D145" s="37"/>
      <c r="E145" s="37"/>
      <c r="F145" s="37"/>
      <c r="G145" s="37"/>
    </row>
    <row r="146" spans="1:7" ht="12.75">
      <c r="A146" s="37"/>
      <c r="B146" s="37"/>
      <c r="C146" s="37"/>
      <c r="D146" s="37"/>
      <c r="E146" s="37"/>
      <c r="F146" s="37"/>
      <c r="G146" s="37"/>
    </row>
    <row r="147" spans="1:7" ht="12.75">
      <c r="A147" s="37"/>
      <c r="B147" s="37"/>
      <c r="C147" s="37"/>
      <c r="D147" s="37"/>
      <c r="E147" s="37"/>
      <c r="F147" s="37"/>
      <c r="G147" s="37"/>
    </row>
    <row r="148" spans="1:7" ht="12.75">
      <c r="A148" s="37"/>
      <c r="B148" s="37"/>
      <c r="C148" s="37"/>
      <c r="D148" s="37"/>
      <c r="E148" s="37"/>
      <c r="F148" s="37"/>
      <c r="G148" s="37"/>
    </row>
    <row r="149" spans="1:7" ht="12.75">
      <c r="A149" s="37"/>
      <c r="B149" s="37"/>
      <c r="C149" s="37"/>
      <c r="D149" s="37"/>
      <c r="E149" s="37"/>
      <c r="F149" s="37"/>
      <c r="G149" s="37"/>
    </row>
    <row r="150" spans="1:7" ht="12.75">
      <c r="A150" s="37"/>
      <c r="B150" s="37"/>
      <c r="C150" s="37"/>
      <c r="D150" s="37"/>
      <c r="E150" s="37"/>
      <c r="F150" s="37"/>
      <c r="G150" s="37"/>
    </row>
    <row r="151" spans="1:7" ht="12.75">
      <c r="A151" s="37"/>
      <c r="B151" s="37"/>
      <c r="C151" s="37"/>
      <c r="D151" s="37"/>
      <c r="E151" s="37"/>
      <c r="F151" s="37"/>
      <c r="G151" s="37"/>
    </row>
    <row r="152" spans="1:7" ht="12.75">
      <c r="A152" s="37"/>
      <c r="B152" s="37"/>
      <c r="C152" s="37"/>
      <c r="D152" s="37"/>
      <c r="E152" s="37"/>
      <c r="F152" s="37"/>
      <c r="G152" s="37"/>
    </row>
    <row r="153" spans="1:7" ht="12.75">
      <c r="A153" s="37"/>
      <c r="B153" s="37"/>
      <c r="C153" s="37"/>
      <c r="D153" s="37"/>
      <c r="E153" s="37"/>
      <c r="F153" s="37"/>
      <c r="G153" s="37"/>
    </row>
    <row r="154" spans="1:7" ht="12.75">
      <c r="A154" s="37"/>
      <c r="B154" s="37"/>
      <c r="C154" s="37"/>
      <c r="D154" s="37"/>
      <c r="E154" s="37"/>
      <c r="F154" s="37"/>
      <c r="G154" s="37"/>
    </row>
    <row r="155" spans="1:7" ht="12.75">
      <c r="A155" s="37"/>
      <c r="B155" s="37"/>
      <c r="C155" s="37"/>
      <c r="D155" s="37"/>
      <c r="E155" s="37"/>
      <c r="F155" s="37"/>
      <c r="G155" s="37"/>
    </row>
    <row r="156" spans="1:7" ht="12.75">
      <c r="A156" s="37"/>
      <c r="B156" s="37"/>
      <c r="C156" s="37"/>
      <c r="D156" s="37"/>
      <c r="E156" s="37"/>
      <c r="F156" s="37"/>
      <c r="G156" s="37"/>
    </row>
    <row r="157" spans="1:7" ht="12.75">
      <c r="A157" s="37"/>
      <c r="B157" s="37"/>
      <c r="C157" s="37"/>
      <c r="D157" s="37"/>
      <c r="E157" s="37"/>
      <c r="F157" s="37"/>
      <c r="G157" s="37"/>
    </row>
    <row r="158" spans="1:7" ht="12.75">
      <c r="A158" s="37"/>
      <c r="B158" s="37"/>
      <c r="C158" s="37"/>
      <c r="D158" s="37"/>
      <c r="E158" s="37"/>
      <c r="F158" s="37"/>
      <c r="G158" s="37"/>
    </row>
    <row r="159" spans="1:7" ht="12.75">
      <c r="A159" s="37"/>
      <c r="B159" s="37"/>
      <c r="C159" s="37"/>
      <c r="D159" s="37"/>
      <c r="E159" s="37"/>
      <c r="F159" s="37"/>
      <c r="G159" s="37"/>
    </row>
    <row r="160" spans="1:7" ht="12.75">
      <c r="A160" s="37"/>
      <c r="B160" s="37"/>
      <c r="C160" s="37"/>
      <c r="D160" s="37"/>
      <c r="E160" s="37"/>
      <c r="F160" s="37"/>
      <c r="G160" s="37"/>
    </row>
    <row r="161" spans="1:7" ht="12.75">
      <c r="A161" s="37"/>
      <c r="B161" s="37"/>
      <c r="C161" s="37"/>
      <c r="D161" s="37"/>
      <c r="E161" s="37"/>
      <c r="F161" s="37"/>
      <c r="G161" s="37"/>
    </row>
    <row r="162" spans="1:7" ht="12.75">
      <c r="A162" s="37"/>
      <c r="B162" s="37"/>
      <c r="C162" s="37"/>
      <c r="D162" s="37"/>
      <c r="E162" s="37"/>
      <c r="F162" s="37"/>
      <c r="G162" s="37"/>
    </row>
    <row r="163" spans="1:7" ht="12.75">
      <c r="A163" s="37"/>
      <c r="B163" s="37"/>
      <c r="C163" s="37"/>
      <c r="D163" s="37"/>
      <c r="E163" s="37"/>
      <c r="F163" s="37"/>
      <c r="G163" s="37"/>
    </row>
    <row r="164" spans="1:7" ht="12.75">
      <c r="A164" s="37"/>
      <c r="B164" s="37"/>
      <c r="C164" s="37"/>
      <c r="D164" s="37"/>
      <c r="E164" s="37"/>
      <c r="F164" s="37"/>
      <c r="G164" s="37"/>
    </row>
    <row r="165" spans="1:7" ht="12.75">
      <c r="A165" s="37"/>
      <c r="B165" s="37"/>
      <c r="C165" s="37"/>
      <c r="D165" s="37"/>
      <c r="E165" s="37"/>
      <c r="F165" s="37"/>
      <c r="G165" s="37"/>
    </row>
    <row r="166" spans="1:7" ht="12.75">
      <c r="A166" s="37"/>
      <c r="B166" s="37"/>
      <c r="C166" s="37"/>
      <c r="D166" s="37"/>
      <c r="E166" s="37"/>
      <c r="F166" s="37"/>
      <c r="G166" s="37"/>
    </row>
    <row r="167" spans="1:7" ht="12.75">
      <c r="A167" s="37"/>
      <c r="B167" s="37"/>
      <c r="C167" s="37"/>
      <c r="D167" s="37"/>
      <c r="E167" s="37"/>
      <c r="F167" s="37"/>
      <c r="G167" s="37"/>
    </row>
    <row r="168" spans="1:7" ht="12.75">
      <c r="A168" s="37"/>
      <c r="B168" s="37"/>
      <c r="C168" s="37"/>
      <c r="D168" s="37"/>
      <c r="E168" s="37"/>
      <c r="F168" s="37"/>
      <c r="G168" s="37"/>
    </row>
    <row r="169" spans="1:7" ht="12.75">
      <c r="A169" s="37"/>
      <c r="B169" s="37"/>
      <c r="C169" s="37"/>
      <c r="D169" s="37"/>
      <c r="E169" s="37"/>
      <c r="F169" s="37"/>
      <c r="G169" s="37"/>
    </row>
    <row r="170" spans="1:7" ht="12.75">
      <c r="A170" s="37"/>
      <c r="B170" s="37"/>
      <c r="C170" s="37"/>
      <c r="D170" s="37"/>
      <c r="E170" s="37"/>
      <c r="F170" s="37"/>
      <c r="G170" s="37"/>
    </row>
    <row r="171" spans="1:7" ht="12.75">
      <c r="A171" s="37"/>
      <c r="B171" s="37"/>
      <c r="C171" s="37"/>
      <c r="D171" s="37"/>
      <c r="E171" s="37"/>
      <c r="F171" s="37"/>
      <c r="G171" s="37"/>
    </row>
    <row r="172" spans="1:7" ht="12.75">
      <c r="A172" s="37"/>
      <c r="B172" s="37"/>
      <c r="C172" s="37"/>
      <c r="D172" s="37"/>
      <c r="E172" s="37"/>
      <c r="F172" s="37"/>
      <c r="G172" s="37"/>
    </row>
    <row r="173" spans="1:7" ht="12.75">
      <c r="A173" s="37"/>
      <c r="B173" s="37"/>
      <c r="C173" s="37"/>
      <c r="D173" s="37"/>
      <c r="E173" s="37"/>
      <c r="F173" s="37"/>
      <c r="G173" s="37"/>
    </row>
    <row r="174" spans="1:7" ht="12.75">
      <c r="A174" s="37"/>
      <c r="B174" s="37"/>
      <c r="C174" s="37"/>
      <c r="D174" s="37"/>
      <c r="E174" s="37"/>
      <c r="F174" s="37"/>
      <c r="G174" s="37"/>
    </row>
    <row r="175" spans="1:7" ht="12.75">
      <c r="A175" s="37"/>
      <c r="B175" s="37"/>
      <c r="C175" s="37"/>
      <c r="D175" s="37"/>
      <c r="E175" s="37"/>
      <c r="F175" s="37"/>
      <c r="G175" s="37"/>
    </row>
    <row r="176" spans="1:7" ht="12.75">
      <c r="A176" s="37"/>
      <c r="B176" s="37"/>
      <c r="C176" s="37"/>
      <c r="D176" s="37"/>
      <c r="E176" s="37"/>
      <c r="F176" s="37"/>
      <c r="G176" s="37"/>
    </row>
    <row r="177" spans="1:7" ht="12.75">
      <c r="A177" s="37"/>
      <c r="B177" s="37"/>
      <c r="C177" s="37"/>
      <c r="D177" s="37"/>
      <c r="E177" s="37"/>
      <c r="F177" s="37"/>
      <c r="G177" s="37"/>
    </row>
    <row r="178" spans="1:7" ht="12.75">
      <c r="A178" s="37"/>
      <c r="B178" s="37"/>
      <c r="C178" s="37"/>
      <c r="D178" s="37"/>
      <c r="E178" s="37"/>
      <c r="F178" s="37"/>
      <c r="G178" s="37"/>
    </row>
    <row r="179" spans="1:7" ht="12.75">
      <c r="A179" s="37"/>
      <c r="B179" s="37"/>
      <c r="C179" s="37"/>
      <c r="D179" s="37"/>
      <c r="E179" s="37"/>
      <c r="F179" s="37"/>
      <c r="G179" s="37"/>
    </row>
    <row r="180" spans="1:7" ht="12.75">
      <c r="A180" s="37"/>
      <c r="B180" s="37"/>
      <c r="C180" s="37"/>
      <c r="D180" s="37"/>
      <c r="E180" s="37"/>
      <c r="F180" s="37"/>
      <c r="G180" s="37"/>
    </row>
    <row r="181" spans="1:7" ht="12.75">
      <c r="A181" s="37"/>
      <c r="B181" s="37"/>
      <c r="C181" s="37"/>
      <c r="D181" s="37"/>
      <c r="E181" s="37"/>
      <c r="F181" s="37"/>
      <c r="G181" s="37"/>
    </row>
    <row r="182" spans="1:7" ht="12.75">
      <c r="A182" s="37"/>
      <c r="B182" s="37"/>
      <c r="C182" s="37"/>
      <c r="D182" s="37"/>
      <c r="E182" s="37"/>
      <c r="F182" s="37"/>
      <c r="G182" s="37"/>
    </row>
    <row r="183" spans="1:7" ht="12.75">
      <c r="A183" s="37"/>
      <c r="B183" s="37"/>
      <c r="C183" s="37"/>
      <c r="D183" s="37"/>
      <c r="E183" s="37"/>
      <c r="F183" s="37"/>
      <c r="G183" s="37"/>
    </row>
    <row r="184" spans="1:7" ht="12.75">
      <c r="A184" s="37"/>
      <c r="B184" s="37"/>
      <c r="C184" s="37"/>
      <c r="D184" s="37"/>
      <c r="E184" s="37"/>
      <c r="F184" s="37"/>
      <c r="G184" s="37"/>
    </row>
    <row r="185" spans="1:7" ht="12.75">
      <c r="A185" s="37"/>
      <c r="B185" s="37"/>
      <c r="C185" s="37"/>
      <c r="D185" s="37"/>
      <c r="E185" s="37"/>
      <c r="F185" s="37"/>
      <c r="G185" s="37"/>
    </row>
    <row r="186" spans="1:7" ht="12.75">
      <c r="A186" s="37"/>
      <c r="B186" s="37"/>
      <c r="C186" s="37"/>
      <c r="D186" s="37"/>
      <c r="E186" s="37"/>
      <c r="F186" s="37"/>
      <c r="G186" s="37"/>
    </row>
    <row r="187" spans="1:7" ht="12.75">
      <c r="A187" s="37"/>
      <c r="B187" s="37"/>
      <c r="C187" s="37"/>
      <c r="D187" s="37"/>
      <c r="E187" s="37"/>
      <c r="F187" s="37"/>
      <c r="G187" s="37"/>
    </row>
    <row r="188" spans="1:7" ht="12.75">
      <c r="A188" s="37"/>
      <c r="B188" s="37"/>
      <c r="C188" s="37"/>
      <c r="D188" s="37"/>
      <c r="E188" s="37"/>
      <c r="F188" s="37"/>
      <c r="G188" s="37"/>
    </row>
    <row r="189" spans="1:7" ht="12.75">
      <c r="A189" s="37"/>
      <c r="B189" s="37"/>
      <c r="C189" s="37"/>
      <c r="D189" s="37"/>
      <c r="E189" s="37"/>
      <c r="F189" s="37"/>
      <c r="G189" s="37"/>
    </row>
    <row r="190" spans="1:7" ht="12.75">
      <c r="A190" s="37"/>
      <c r="B190" s="37"/>
      <c r="C190" s="37"/>
      <c r="D190" s="37"/>
      <c r="E190" s="37"/>
      <c r="F190" s="37"/>
      <c r="G190" s="37"/>
    </row>
    <row r="191" spans="1:7" ht="12.75">
      <c r="A191" s="37"/>
      <c r="B191" s="37"/>
      <c r="C191" s="37"/>
      <c r="D191" s="37"/>
      <c r="E191" s="37"/>
      <c r="F191" s="37"/>
      <c r="G191" s="37"/>
    </row>
    <row r="192" spans="1:7" ht="12.75">
      <c r="A192" s="37"/>
      <c r="B192" s="37"/>
      <c r="C192" s="37"/>
      <c r="D192" s="37"/>
      <c r="E192" s="37"/>
      <c r="F192" s="37"/>
      <c r="G192" s="37"/>
    </row>
    <row r="193" spans="1:7" ht="12.75">
      <c r="A193" s="37"/>
      <c r="B193" s="37"/>
      <c r="C193" s="37"/>
      <c r="D193" s="37"/>
      <c r="E193" s="37"/>
      <c r="F193" s="37"/>
      <c r="G193" s="37"/>
    </row>
    <row r="194" spans="1:7" ht="12.75">
      <c r="A194" s="37"/>
      <c r="B194" s="37"/>
      <c r="C194" s="37"/>
      <c r="D194" s="37"/>
      <c r="E194" s="37"/>
      <c r="F194" s="37"/>
      <c r="G194" s="37"/>
    </row>
    <row r="195" spans="1:7" ht="12.75">
      <c r="A195" s="37"/>
      <c r="B195" s="37"/>
      <c r="C195" s="37"/>
      <c r="D195" s="37"/>
      <c r="E195" s="37"/>
      <c r="F195" s="37"/>
      <c r="G195" s="37"/>
    </row>
    <row r="196" spans="1:7" ht="12.75">
      <c r="A196" s="37"/>
      <c r="B196" s="37"/>
      <c r="C196" s="37"/>
      <c r="D196" s="37"/>
      <c r="E196" s="37"/>
      <c r="F196" s="37"/>
      <c r="G196" s="37"/>
    </row>
    <row r="197" spans="1:7" ht="12.75">
      <c r="A197" s="37"/>
      <c r="B197" s="37"/>
      <c r="C197" s="37"/>
      <c r="D197" s="37"/>
      <c r="E197" s="37"/>
      <c r="F197" s="37"/>
      <c r="G197" s="37"/>
    </row>
    <row r="198" spans="1:7" ht="12.75">
      <c r="A198" s="37"/>
      <c r="B198" s="37"/>
      <c r="C198" s="37"/>
      <c r="D198" s="37"/>
      <c r="E198" s="37"/>
      <c r="F198" s="37"/>
      <c r="G198" s="37"/>
    </row>
    <row r="199" spans="1:7" ht="12.75">
      <c r="A199" s="37"/>
      <c r="B199" s="37"/>
      <c r="C199" s="37"/>
      <c r="D199" s="37"/>
      <c r="E199" s="37"/>
      <c r="F199" s="37"/>
      <c r="G199" s="37"/>
    </row>
    <row r="200" spans="1:7" ht="12.75">
      <c r="A200" s="37"/>
      <c r="B200" s="37"/>
      <c r="C200" s="37"/>
      <c r="D200" s="37"/>
      <c r="E200" s="37"/>
      <c r="F200" s="37"/>
      <c r="G200" s="37"/>
    </row>
    <row r="201" spans="1:7" ht="12.75">
      <c r="A201" s="37"/>
      <c r="B201" s="37"/>
      <c r="C201" s="37"/>
      <c r="D201" s="37"/>
      <c r="E201" s="37"/>
      <c r="F201" s="37"/>
      <c r="G201" s="37"/>
    </row>
    <row r="202" spans="1:7" ht="12.75">
      <c r="A202" s="37"/>
      <c r="B202" s="37"/>
      <c r="C202" s="37"/>
      <c r="D202" s="37"/>
      <c r="E202" s="37"/>
      <c r="F202" s="37"/>
      <c r="G202" s="37"/>
    </row>
    <row r="203" spans="1:7" ht="12.75">
      <c r="A203" s="37"/>
      <c r="B203" s="37"/>
      <c r="C203" s="37"/>
      <c r="D203" s="37"/>
      <c r="E203" s="37"/>
      <c r="F203" s="37"/>
      <c r="G203" s="37"/>
    </row>
    <row r="204" spans="1:7" ht="12.75">
      <c r="A204" s="37"/>
      <c r="B204" s="37"/>
      <c r="C204" s="37"/>
      <c r="D204" s="37"/>
      <c r="E204" s="37"/>
      <c r="F204" s="37"/>
      <c r="G204" s="37"/>
    </row>
    <row r="205" spans="1:7" ht="12.75">
      <c r="A205" s="37"/>
      <c r="B205" s="37"/>
      <c r="C205" s="37"/>
      <c r="D205" s="37"/>
      <c r="E205" s="37"/>
      <c r="F205" s="37"/>
      <c r="G205" s="37"/>
    </row>
    <row r="206" spans="1:7" ht="12.75">
      <c r="A206" s="37"/>
      <c r="B206" s="37"/>
      <c r="C206" s="37"/>
      <c r="D206" s="37"/>
      <c r="E206" s="37"/>
      <c r="F206" s="37"/>
      <c r="G206" s="37"/>
    </row>
    <row r="207" spans="1:7" ht="12.75">
      <c r="A207" s="37"/>
      <c r="B207" s="37"/>
      <c r="C207" s="37"/>
      <c r="D207" s="37"/>
      <c r="E207" s="37"/>
      <c r="F207" s="37"/>
      <c r="G207" s="37"/>
    </row>
    <row r="208" spans="1:7" ht="12.75">
      <c r="A208" s="37"/>
      <c r="B208" s="37"/>
      <c r="C208" s="37"/>
      <c r="D208" s="37"/>
      <c r="E208" s="37"/>
      <c r="F208" s="37"/>
      <c r="G208" s="37"/>
    </row>
    <row r="209" spans="1:7" ht="12.75">
      <c r="A209" s="37"/>
      <c r="B209" s="37"/>
      <c r="C209" s="37"/>
      <c r="D209" s="37"/>
      <c r="E209" s="37"/>
      <c r="F209" s="37"/>
      <c r="G209" s="37"/>
    </row>
    <row r="210" spans="1:7" ht="12.75">
      <c r="A210" s="37"/>
      <c r="B210" s="37"/>
      <c r="C210" s="37"/>
      <c r="D210" s="37"/>
      <c r="E210" s="37"/>
      <c r="F210" s="37"/>
      <c r="G210" s="37"/>
    </row>
    <row r="211" spans="1:7" ht="12.75">
      <c r="A211" s="37"/>
      <c r="B211" s="37"/>
      <c r="C211" s="37"/>
      <c r="D211" s="37"/>
      <c r="E211" s="37"/>
      <c r="F211" s="37"/>
      <c r="G211" s="37"/>
    </row>
    <row r="212" spans="1:7" ht="12.75">
      <c r="A212" s="37"/>
      <c r="B212" s="37"/>
      <c r="C212" s="37"/>
      <c r="D212" s="37"/>
      <c r="E212" s="37"/>
      <c r="F212" s="37"/>
      <c r="G212" s="37"/>
    </row>
    <row r="213" spans="1:7" ht="12.75">
      <c r="A213" s="37"/>
      <c r="B213" s="37"/>
      <c r="C213" s="37"/>
      <c r="D213" s="37"/>
      <c r="E213" s="37"/>
      <c r="F213" s="37"/>
      <c r="G213" s="37"/>
    </row>
    <row r="214" spans="1:7" ht="12.75">
      <c r="A214" s="37"/>
      <c r="B214" s="37"/>
      <c r="C214" s="37"/>
      <c r="D214" s="37"/>
      <c r="E214" s="37"/>
      <c r="F214" s="37"/>
      <c r="G214" s="37"/>
    </row>
    <row r="215" spans="1:7" ht="12.75">
      <c r="A215" s="37"/>
      <c r="B215" s="37"/>
      <c r="C215" s="37"/>
      <c r="D215" s="37"/>
      <c r="E215" s="37"/>
      <c r="F215" s="37"/>
      <c r="G215" s="37"/>
    </row>
    <row r="216" spans="1:7" ht="12.75">
      <c r="A216" s="37"/>
      <c r="B216" s="37"/>
      <c r="C216" s="37"/>
      <c r="D216" s="37"/>
      <c r="E216" s="37"/>
      <c r="F216" s="37"/>
      <c r="G216" s="37"/>
    </row>
    <row r="217" spans="1:7" ht="12.75">
      <c r="A217" s="37"/>
      <c r="B217" s="37"/>
      <c r="C217" s="37"/>
      <c r="D217" s="37"/>
      <c r="E217" s="37"/>
      <c r="F217" s="37"/>
      <c r="G217" s="37"/>
    </row>
    <row r="218" spans="1:7" ht="12.75">
      <c r="A218" s="37"/>
      <c r="B218" s="37"/>
      <c r="C218" s="37"/>
      <c r="D218" s="37"/>
      <c r="E218" s="37"/>
      <c r="F218" s="37"/>
      <c r="G218" s="37"/>
    </row>
    <row r="219" spans="1:7" ht="12.75">
      <c r="A219" s="37"/>
      <c r="B219" s="37"/>
      <c r="C219" s="37"/>
      <c r="D219" s="37"/>
      <c r="E219" s="37"/>
      <c r="F219" s="37"/>
      <c r="G219" s="37"/>
    </row>
    <row r="220" spans="1:7" ht="12.75">
      <c r="A220" s="37"/>
      <c r="B220" s="37"/>
      <c r="C220" s="37"/>
      <c r="D220" s="37"/>
      <c r="E220" s="37"/>
      <c r="F220" s="37"/>
      <c r="G220" s="37"/>
    </row>
    <row r="221" spans="1:7" ht="12.75">
      <c r="A221" s="37"/>
      <c r="B221" s="37"/>
      <c r="C221" s="37"/>
      <c r="D221" s="37"/>
      <c r="E221" s="37"/>
      <c r="F221" s="37"/>
      <c r="G221" s="37"/>
    </row>
    <row r="222" spans="1:7" ht="12.75">
      <c r="A222" s="37"/>
      <c r="B222" s="37"/>
      <c r="C222" s="37"/>
      <c r="D222" s="37"/>
      <c r="E222" s="37"/>
      <c r="F222" s="37"/>
      <c r="G222" s="37"/>
    </row>
    <row r="223" spans="1:7" ht="12.75">
      <c r="A223" s="37"/>
      <c r="B223" s="37"/>
      <c r="C223" s="37"/>
      <c r="D223" s="37"/>
      <c r="E223" s="37"/>
      <c r="F223" s="37"/>
      <c r="G223" s="37"/>
    </row>
    <row r="224" spans="1:7" ht="12.75">
      <c r="A224" s="37"/>
      <c r="B224" s="37"/>
      <c r="C224" s="37"/>
      <c r="D224" s="37"/>
      <c r="E224" s="37"/>
      <c r="F224" s="37"/>
      <c r="G224" s="37"/>
    </row>
    <row r="225" spans="1:7" ht="12.75">
      <c r="A225" s="37"/>
      <c r="B225" s="37"/>
      <c r="C225" s="37"/>
      <c r="D225" s="37"/>
      <c r="E225" s="37"/>
      <c r="F225" s="37"/>
      <c r="G225" s="37"/>
    </row>
    <row r="226" spans="1:7" ht="12.75">
      <c r="A226" s="37"/>
      <c r="B226" s="37"/>
      <c r="C226" s="37"/>
      <c r="D226" s="37"/>
      <c r="E226" s="37"/>
      <c r="F226" s="37"/>
      <c r="G226" s="37"/>
    </row>
    <row r="227" spans="1:7" ht="12.75">
      <c r="A227" s="37"/>
      <c r="B227" s="37"/>
      <c r="C227" s="37"/>
      <c r="D227" s="37"/>
      <c r="E227" s="37"/>
      <c r="F227" s="37"/>
      <c r="G227" s="37"/>
    </row>
    <row r="228" spans="1:7" ht="12.75">
      <c r="A228" s="37"/>
      <c r="B228" s="37"/>
      <c r="C228" s="37"/>
      <c r="D228" s="37"/>
      <c r="E228" s="37"/>
      <c r="F228" s="37"/>
      <c r="G228" s="37"/>
    </row>
    <row r="229" spans="1:7" ht="12.75">
      <c r="A229" s="37"/>
      <c r="B229" s="37"/>
      <c r="C229" s="37"/>
      <c r="D229" s="37"/>
      <c r="E229" s="37"/>
      <c r="F229" s="37"/>
      <c r="G229" s="37"/>
    </row>
    <row r="230" spans="1:7" ht="12.75">
      <c r="A230" s="37"/>
      <c r="B230" s="37"/>
      <c r="C230" s="37"/>
      <c r="D230" s="37"/>
      <c r="E230" s="37"/>
      <c r="F230" s="37"/>
      <c r="G230" s="37"/>
    </row>
    <row r="231" spans="1:7" ht="12.75">
      <c r="A231" s="37"/>
      <c r="B231" s="37"/>
      <c r="C231" s="37"/>
      <c r="D231" s="37"/>
      <c r="E231" s="37"/>
      <c r="F231" s="37"/>
      <c r="G231" s="37"/>
    </row>
    <row r="232" spans="1:7" ht="12.75">
      <c r="A232" s="37"/>
      <c r="B232" s="37"/>
      <c r="C232" s="37"/>
      <c r="D232" s="37"/>
      <c r="E232" s="37"/>
      <c r="F232" s="37"/>
      <c r="G232" s="37"/>
    </row>
    <row r="233" spans="1:7" ht="12.75">
      <c r="A233" s="37"/>
      <c r="B233" s="37"/>
      <c r="C233" s="37"/>
      <c r="D233" s="37"/>
      <c r="E233" s="37"/>
      <c r="F233" s="37"/>
      <c r="G233" s="37"/>
    </row>
    <row r="234" spans="1:5" ht="12.75">
      <c r="A234" s="37"/>
      <c r="B234" s="37"/>
      <c r="C234" s="37"/>
      <c r="D234" s="37"/>
      <c r="E234" s="37"/>
    </row>
    <row r="235" spans="1:5" ht="12.75">
      <c r="A235" s="37"/>
      <c r="B235" s="37"/>
      <c r="C235" s="37"/>
      <c r="D235" s="37"/>
      <c r="E235" s="37"/>
    </row>
    <row r="236" spans="1:5" ht="12.75">
      <c r="A236" s="37"/>
      <c r="B236" s="37"/>
      <c r="C236" s="37"/>
      <c r="D236" s="37"/>
      <c r="E236" s="37"/>
    </row>
    <row r="237" spans="1:5" ht="12.75">
      <c r="A237" s="37"/>
      <c r="B237" s="37"/>
      <c r="C237" s="37"/>
      <c r="D237" s="37"/>
      <c r="E237" s="37"/>
    </row>
    <row r="238" spans="1:5" ht="12.75">
      <c r="A238" s="37"/>
      <c r="B238" s="37"/>
      <c r="C238" s="37"/>
      <c r="D238" s="37"/>
      <c r="E238" s="37"/>
    </row>
  </sheetData>
  <sheetProtection selectLockedCells="1" selectUnlockedCells="1"/>
  <mergeCells count="192">
    <mergeCell ref="G1:H1"/>
    <mergeCell ref="A10:H10"/>
    <mergeCell ref="A11:H11"/>
    <mergeCell ref="A12:F12"/>
    <mergeCell ref="B13:E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E48"/>
    <mergeCell ref="F48:H48"/>
    <mergeCell ref="B49:E49"/>
    <mergeCell ref="F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E54"/>
    <mergeCell ref="F54:H54"/>
    <mergeCell ref="F55:H56"/>
    <mergeCell ref="B57:E57"/>
    <mergeCell ref="F57:H57"/>
    <mergeCell ref="B58:E58"/>
    <mergeCell ref="F58:H58"/>
    <mergeCell ref="B59:E59"/>
    <mergeCell ref="F59:H59"/>
    <mergeCell ref="B60:E60"/>
    <mergeCell ref="F60:H60"/>
    <mergeCell ref="B61:E61"/>
    <mergeCell ref="F61:H61"/>
    <mergeCell ref="B62:E62"/>
    <mergeCell ref="F62:H62"/>
    <mergeCell ref="B63:E63"/>
    <mergeCell ref="F63:H63"/>
    <mergeCell ref="B64:E64"/>
    <mergeCell ref="F64:H64"/>
    <mergeCell ref="B65:E65"/>
    <mergeCell ref="F65:H65"/>
    <mergeCell ref="B66:E66"/>
    <mergeCell ref="F66:H66"/>
    <mergeCell ref="B67:E67"/>
    <mergeCell ref="F67:H67"/>
    <mergeCell ref="B68:E68"/>
    <mergeCell ref="F68:H68"/>
    <mergeCell ref="B69:E69"/>
    <mergeCell ref="F69:H69"/>
    <mergeCell ref="B70:E70"/>
    <mergeCell ref="F70:H70"/>
    <mergeCell ref="B71:E71"/>
    <mergeCell ref="F71:H71"/>
    <mergeCell ref="B72:E72"/>
    <mergeCell ref="F72:H72"/>
    <mergeCell ref="B73:E73"/>
    <mergeCell ref="F73:H73"/>
    <mergeCell ref="B74:E74"/>
    <mergeCell ref="F74:H74"/>
    <mergeCell ref="B75:E75"/>
    <mergeCell ref="F75:H75"/>
    <mergeCell ref="B76:E76"/>
    <mergeCell ref="F76:H76"/>
    <mergeCell ref="F77:H77"/>
    <mergeCell ref="F78:H78"/>
    <mergeCell ref="F79:H79"/>
    <mergeCell ref="F80:H80"/>
    <mergeCell ref="B81:E81"/>
    <mergeCell ref="F81:H81"/>
    <mergeCell ref="B82:E82"/>
    <mergeCell ref="F82:H82"/>
    <mergeCell ref="B83:C83"/>
    <mergeCell ref="F83:H83"/>
    <mergeCell ref="B84:C84"/>
    <mergeCell ref="F84:H84"/>
    <mergeCell ref="B85:E85"/>
    <mergeCell ref="F85:H85"/>
    <mergeCell ref="B86:E86"/>
    <mergeCell ref="F86:H86"/>
    <mergeCell ref="B87:E87"/>
    <mergeCell ref="F87:H87"/>
    <mergeCell ref="B88:E88"/>
    <mergeCell ref="F88:H88"/>
    <mergeCell ref="B89:E89"/>
    <mergeCell ref="F89:H89"/>
    <mergeCell ref="B90:E90"/>
    <mergeCell ref="F90:H90"/>
    <mergeCell ref="B91:E91"/>
    <mergeCell ref="F91:H91"/>
    <mergeCell ref="B92:E92"/>
    <mergeCell ref="F92:H92"/>
    <mergeCell ref="B93:E93"/>
    <mergeCell ref="F93:H93"/>
    <mergeCell ref="B94:E94"/>
    <mergeCell ref="F94:H94"/>
    <mergeCell ref="B95:E95"/>
    <mergeCell ref="F95:H95"/>
    <mergeCell ref="B96:E96"/>
    <mergeCell ref="F96:H96"/>
    <mergeCell ref="B97:E97"/>
    <mergeCell ref="F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C107"/>
    <mergeCell ref="F107:H107"/>
    <mergeCell ref="B108:C108"/>
    <mergeCell ref="F108:H108"/>
    <mergeCell ref="B109:C109"/>
    <mergeCell ref="F109:H109"/>
    <mergeCell ref="B110:C110"/>
    <mergeCell ref="F110:H110"/>
  </mergeCells>
  <printOptions/>
  <pageMargins left="0.7479166666666667" right="0.7479166666666667" top="1.2597222222222222" bottom="0.4722222222222222" header="0.5118055555555555" footer="0.5118055555555555"/>
  <pageSetup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94.7109375" style="0" customWidth="1"/>
    <col min="2" max="2" width="8.00390625" style="0" customWidth="1"/>
    <col min="3" max="3" width="11.28125" style="0" customWidth="1"/>
    <col min="4" max="4" width="8.421875" style="0" customWidth="1"/>
    <col min="5" max="5" width="9.7109375" style="0" customWidth="1"/>
    <col min="6" max="8" width="0" style="0" hidden="1" customWidth="1"/>
  </cols>
  <sheetData>
    <row r="1" ht="12.75">
      <c r="E1" s="38"/>
    </row>
    <row r="2" spans="1:5" ht="12.75">
      <c r="A2" s="2" t="s">
        <v>123</v>
      </c>
      <c r="E2" s="38"/>
    </row>
    <row r="3" spans="1:5" ht="12.75">
      <c r="A3" s="2" t="s">
        <v>1</v>
      </c>
      <c r="E3" s="38"/>
    </row>
    <row r="4" spans="1:5" ht="12.75">
      <c r="A4" s="2" t="s">
        <v>2</v>
      </c>
      <c r="E4" s="38"/>
    </row>
    <row r="5" spans="1:5" ht="12.75">
      <c r="A5" s="2"/>
      <c r="E5" s="38"/>
    </row>
    <row r="6" spans="1:5" ht="12.75">
      <c r="A6" s="2"/>
      <c r="E6" s="38"/>
    </row>
    <row r="7" spans="1:5" ht="12.75">
      <c r="A7" s="2" t="s">
        <v>3</v>
      </c>
      <c r="E7" s="38"/>
    </row>
    <row r="8" ht="12.75">
      <c r="E8" s="38"/>
    </row>
    <row r="9" ht="12.75">
      <c r="A9" s="35" t="s">
        <v>124</v>
      </c>
    </row>
    <row r="10" spans="1:5" ht="12.75">
      <c r="A10" s="4" t="s">
        <v>125</v>
      </c>
      <c r="B10" s="4"/>
      <c r="C10" s="4"/>
      <c r="D10" s="4"/>
      <c r="E10" s="4"/>
    </row>
    <row r="11" spans="1:5" ht="12.75">
      <c r="A11" s="4" t="s">
        <v>126</v>
      </c>
      <c r="B11" s="4"/>
      <c r="C11" s="4"/>
      <c r="D11" s="4"/>
      <c r="E11" s="4"/>
    </row>
    <row r="14" spans="1:5" ht="12.75">
      <c r="A14" s="39" t="s">
        <v>127</v>
      </c>
      <c r="B14" s="38"/>
      <c r="C14" s="38"/>
      <c r="D14" s="38"/>
      <c r="E14" s="38"/>
    </row>
    <row r="15" spans="1:5" ht="12.75">
      <c r="A15" s="40" t="s">
        <v>128</v>
      </c>
      <c r="B15" s="40"/>
      <c r="C15" s="40"/>
      <c r="D15" s="38"/>
      <c r="E15" s="38"/>
    </row>
    <row r="16" spans="1:5" ht="12.75">
      <c r="A16" s="41" t="s">
        <v>129</v>
      </c>
      <c r="B16" s="42" t="s">
        <v>6</v>
      </c>
      <c r="C16" s="41" t="s">
        <v>130</v>
      </c>
      <c r="D16" s="42" t="s">
        <v>131</v>
      </c>
      <c r="E16" s="43" t="s">
        <v>132</v>
      </c>
    </row>
    <row r="17" spans="1:5" ht="12.75">
      <c r="A17" s="44"/>
      <c r="B17" s="45" t="s">
        <v>133</v>
      </c>
      <c r="C17" s="44" t="s">
        <v>134</v>
      </c>
      <c r="D17" s="45" t="s">
        <v>135</v>
      </c>
      <c r="E17" s="46" t="s">
        <v>136</v>
      </c>
    </row>
    <row r="18" spans="1:5" ht="12.75">
      <c r="A18" s="47" t="s">
        <v>137</v>
      </c>
      <c r="B18" s="48" t="s">
        <v>138</v>
      </c>
      <c r="C18" s="49"/>
      <c r="D18" s="44"/>
      <c r="E18" s="50">
        <f>SUM(E19+E24+E39+E44+E75+E71+E79)</f>
        <v>20772.299999999996</v>
      </c>
    </row>
    <row r="19" spans="1:6" ht="12.75">
      <c r="A19" s="51" t="s">
        <v>139</v>
      </c>
      <c r="B19" s="52" t="s">
        <v>140</v>
      </c>
      <c r="C19" s="53"/>
      <c r="D19" s="44"/>
      <c r="E19" s="54">
        <f>E20</f>
        <v>1742.1</v>
      </c>
      <c r="F19" s="55">
        <f>E20+E25</f>
        <v>5936.9</v>
      </c>
    </row>
    <row r="20" spans="1:5" ht="12.75">
      <c r="A20" s="56" t="s">
        <v>141</v>
      </c>
      <c r="B20" s="57" t="s">
        <v>140</v>
      </c>
      <c r="C20" s="57" t="s">
        <v>142</v>
      </c>
      <c r="D20" s="58"/>
      <c r="E20" s="59">
        <f>SUM(E22)</f>
        <v>1742.1</v>
      </c>
    </row>
    <row r="21" spans="1:8" ht="12.75">
      <c r="A21" s="60" t="s">
        <v>143</v>
      </c>
      <c r="B21" s="57"/>
      <c r="C21" s="57"/>
      <c r="D21" s="58"/>
      <c r="E21" s="59"/>
      <c r="H21">
        <v>539</v>
      </c>
    </row>
    <row r="22" spans="1:5" ht="12.75" customHeight="1">
      <c r="A22" s="56" t="s">
        <v>144</v>
      </c>
      <c r="B22" s="57" t="s">
        <v>140</v>
      </c>
      <c r="C22" s="57" t="s">
        <v>142</v>
      </c>
      <c r="D22" s="58">
        <v>100</v>
      </c>
      <c r="E22" s="59">
        <f>1203.1+539</f>
        <v>1742.1</v>
      </c>
    </row>
    <row r="23" spans="1:5" ht="12.75" customHeight="1">
      <c r="A23" s="61" t="s">
        <v>145</v>
      </c>
      <c r="B23" s="57" t="s">
        <v>140</v>
      </c>
      <c r="C23" s="57" t="s">
        <v>142</v>
      </c>
      <c r="D23" s="58">
        <v>120</v>
      </c>
      <c r="E23" s="59">
        <f>1203.1+539</f>
        <v>1742.1</v>
      </c>
    </row>
    <row r="24" spans="1:5" ht="12.75">
      <c r="A24" s="62" t="s">
        <v>146</v>
      </c>
      <c r="B24" s="53" t="s">
        <v>147</v>
      </c>
      <c r="C24" s="53"/>
      <c r="D24" s="44"/>
      <c r="E24" s="54">
        <f>E25</f>
        <v>4194.799999999999</v>
      </c>
    </row>
    <row r="25" spans="1:5" ht="12.75">
      <c r="A25" s="62" t="s">
        <v>146</v>
      </c>
      <c r="B25" s="63" t="s">
        <v>147</v>
      </c>
      <c r="C25" s="53"/>
      <c r="D25" s="44"/>
      <c r="E25" s="54">
        <f>SUM(E29+E31)</f>
        <v>4194.799999999999</v>
      </c>
    </row>
    <row r="26" spans="1:5" ht="12.75">
      <c r="A26" s="64" t="s">
        <v>148</v>
      </c>
      <c r="B26" s="63"/>
      <c r="C26" s="53"/>
      <c r="D26" s="44"/>
      <c r="E26" s="54"/>
    </row>
    <row r="27" spans="1:5" ht="12.75">
      <c r="A27" s="65" t="s">
        <v>149</v>
      </c>
      <c r="B27" s="66" t="s">
        <v>147</v>
      </c>
      <c r="C27" s="67" t="s">
        <v>150</v>
      </c>
      <c r="D27" s="68"/>
      <c r="E27" s="59">
        <f>E29</f>
        <v>265.2</v>
      </c>
    </row>
    <row r="28" spans="1:5" ht="12.75">
      <c r="A28" s="60" t="s">
        <v>143</v>
      </c>
      <c r="B28" s="66"/>
      <c r="C28" s="67"/>
      <c r="D28" s="68"/>
      <c r="E28" s="59"/>
    </row>
    <row r="29" spans="1:5" ht="12.75">
      <c r="A29" s="56" t="s">
        <v>144</v>
      </c>
      <c r="B29" s="69" t="s">
        <v>147</v>
      </c>
      <c r="C29" s="67" t="s">
        <v>150</v>
      </c>
      <c r="D29" s="68">
        <v>100</v>
      </c>
      <c r="E29" s="59">
        <f>E30</f>
        <v>265.2</v>
      </c>
    </row>
    <row r="30" spans="1:5" ht="12.75">
      <c r="A30" s="61" t="s">
        <v>145</v>
      </c>
      <c r="B30" s="69" t="s">
        <v>147</v>
      </c>
      <c r="C30" s="67" t="s">
        <v>150</v>
      </c>
      <c r="D30" s="58">
        <v>120</v>
      </c>
      <c r="E30" s="59">
        <v>265.2</v>
      </c>
    </row>
    <row r="31" spans="1:5" ht="12.75">
      <c r="A31" s="70" t="s">
        <v>151</v>
      </c>
      <c r="B31" s="71" t="s">
        <v>147</v>
      </c>
      <c r="C31" s="71" t="s">
        <v>152</v>
      </c>
      <c r="D31" s="58"/>
      <c r="E31" s="59">
        <f>E33+E35+E37</f>
        <v>3929.5999999999995</v>
      </c>
    </row>
    <row r="32" spans="1:5" ht="12.75">
      <c r="A32" s="60" t="s">
        <v>143</v>
      </c>
      <c r="B32" s="72"/>
      <c r="C32" s="71"/>
      <c r="D32" s="58"/>
      <c r="E32" s="59"/>
    </row>
    <row r="33" spans="1:5" ht="12.75">
      <c r="A33" s="56" t="s">
        <v>144</v>
      </c>
      <c r="B33" s="69" t="s">
        <v>147</v>
      </c>
      <c r="C33" s="71" t="s">
        <v>152</v>
      </c>
      <c r="D33" s="58">
        <v>100</v>
      </c>
      <c r="E33" s="59">
        <f>E34</f>
        <v>1719.9999999999998</v>
      </c>
    </row>
    <row r="34" spans="1:5" ht="12.75">
      <c r="A34" s="61" t="s">
        <v>145</v>
      </c>
      <c r="B34" s="69" t="s">
        <v>147</v>
      </c>
      <c r="C34" s="71" t="s">
        <v>152</v>
      </c>
      <c r="D34" s="58">
        <v>120</v>
      </c>
      <c r="E34" s="59">
        <f>2336.2-616.2</f>
        <v>1719.9999999999998</v>
      </c>
    </row>
    <row r="35" spans="1:5" ht="12.75">
      <c r="A35" s="61" t="s">
        <v>153</v>
      </c>
      <c r="B35" s="69" t="s">
        <v>147</v>
      </c>
      <c r="C35" s="71" t="s">
        <v>152</v>
      </c>
      <c r="D35" s="73">
        <v>200</v>
      </c>
      <c r="E35" s="59">
        <f>E36</f>
        <v>2169.6</v>
      </c>
    </row>
    <row r="36" spans="1:5" ht="12.75">
      <c r="A36" s="61" t="s">
        <v>154</v>
      </c>
      <c r="B36" s="69" t="s">
        <v>147</v>
      </c>
      <c r="C36" s="71" t="s">
        <v>152</v>
      </c>
      <c r="D36" s="58">
        <v>240</v>
      </c>
      <c r="E36" s="59">
        <f>1969.6+200</f>
        <v>2169.6</v>
      </c>
    </row>
    <row r="37" spans="1:5" ht="12.75">
      <c r="A37" s="61" t="s">
        <v>155</v>
      </c>
      <c r="B37" s="69" t="s">
        <v>147</v>
      </c>
      <c r="C37" s="71" t="s">
        <v>152</v>
      </c>
      <c r="D37" s="58">
        <v>800</v>
      </c>
      <c r="E37" s="59">
        <v>40</v>
      </c>
    </row>
    <row r="38" spans="1:5" ht="12.75">
      <c r="A38" s="61" t="s">
        <v>156</v>
      </c>
      <c r="B38" s="69" t="s">
        <v>147</v>
      </c>
      <c r="C38" s="71" t="s">
        <v>152</v>
      </c>
      <c r="D38" s="58">
        <v>850</v>
      </c>
      <c r="E38" s="59">
        <v>40</v>
      </c>
    </row>
    <row r="39" spans="1:5" ht="12.75">
      <c r="A39" s="47" t="s">
        <v>157</v>
      </c>
      <c r="B39" s="74" t="s">
        <v>158</v>
      </c>
      <c r="C39" s="74"/>
      <c r="D39" s="75"/>
      <c r="E39" s="54">
        <v>72</v>
      </c>
    </row>
    <row r="40" spans="1:5" ht="12.75">
      <c r="A40" s="60" t="s">
        <v>159</v>
      </c>
      <c r="B40" s="66"/>
      <c r="C40" s="66"/>
      <c r="D40" s="76"/>
      <c r="E40" s="77"/>
    </row>
    <row r="41" spans="1:5" ht="12.75">
      <c r="A41" s="56" t="s">
        <v>160</v>
      </c>
      <c r="B41" s="66" t="s">
        <v>158</v>
      </c>
      <c r="C41" s="66" t="s">
        <v>161</v>
      </c>
      <c r="D41" s="76"/>
      <c r="E41" s="77">
        <v>72</v>
      </c>
    </row>
    <row r="42" spans="1:5" ht="12.75">
      <c r="A42" s="61" t="s">
        <v>155</v>
      </c>
      <c r="B42" s="66" t="s">
        <v>158</v>
      </c>
      <c r="C42" s="66" t="s">
        <v>161</v>
      </c>
      <c r="D42" s="76">
        <v>800</v>
      </c>
      <c r="E42" s="77">
        <v>72</v>
      </c>
    </row>
    <row r="43" spans="1:5" ht="12.75">
      <c r="A43" s="61" t="s">
        <v>162</v>
      </c>
      <c r="B43" s="66" t="s">
        <v>158</v>
      </c>
      <c r="C43" s="66" t="s">
        <v>161</v>
      </c>
      <c r="D43" s="76">
        <v>852</v>
      </c>
      <c r="E43" s="77">
        <v>72</v>
      </c>
    </row>
    <row r="44" spans="1:5" ht="12.75">
      <c r="A44" s="62" t="s">
        <v>163</v>
      </c>
      <c r="B44" s="53" t="s">
        <v>164</v>
      </c>
      <c r="C44" s="78"/>
      <c r="D44" s="41"/>
      <c r="E44" s="79">
        <f>E45+E61+E65</f>
        <v>10824.399999999998</v>
      </c>
    </row>
    <row r="45" spans="1:5" ht="12.75">
      <c r="A45" s="64" t="s">
        <v>165</v>
      </c>
      <c r="B45" s="67" t="s">
        <v>164</v>
      </c>
      <c r="C45" s="67"/>
      <c r="D45" s="68"/>
      <c r="E45" s="54">
        <f>E47+E51</f>
        <v>9087.599999999999</v>
      </c>
    </row>
    <row r="46" spans="1:5" ht="12.75">
      <c r="A46" s="80" t="s">
        <v>166</v>
      </c>
      <c r="B46" s="67"/>
      <c r="C46" s="67"/>
      <c r="D46" s="68"/>
      <c r="E46" s="59"/>
    </row>
    <row r="47" spans="1:5" ht="12.75">
      <c r="A47" s="56" t="s">
        <v>167</v>
      </c>
      <c r="B47" s="57" t="s">
        <v>164</v>
      </c>
      <c r="C47" s="57" t="s">
        <v>168</v>
      </c>
      <c r="D47" s="58"/>
      <c r="E47" s="59">
        <f>SUM(E49)</f>
        <v>1532.1999999999998</v>
      </c>
    </row>
    <row r="48" spans="1:5" ht="12.75">
      <c r="A48" s="60" t="s">
        <v>143</v>
      </c>
      <c r="B48" s="57"/>
      <c r="C48" s="57"/>
      <c r="D48" s="58"/>
      <c r="E48" s="59"/>
    </row>
    <row r="49" spans="1:5" ht="12.75">
      <c r="A49" s="56" t="s">
        <v>144</v>
      </c>
      <c r="B49" s="57" t="s">
        <v>164</v>
      </c>
      <c r="C49" s="57" t="s">
        <v>168</v>
      </c>
      <c r="D49" s="58">
        <v>100</v>
      </c>
      <c r="E49" s="59">
        <f>E50</f>
        <v>1532.1999999999998</v>
      </c>
    </row>
    <row r="50" spans="1:5" ht="12.75">
      <c r="A50" s="61" t="s">
        <v>145</v>
      </c>
      <c r="B50" s="57" t="s">
        <v>164</v>
      </c>
      <c r="C50" s="57" t="s">
        <v>168</v>
      </c>
      <c r="D50" s="58">
        <v>120</v>
      </c>
      <c r="E50" s="59">
        <f>1203.1+329.1</f>
        <v>1532.1999999999998</v>
      </c>
    </row>
    <row r="51" spans="1:5" ht="12.75">
      <c r="A51" s="80" t="s">
        <v>169</v>
      </c>
      <c r="B51" s="71" t="s">
        <v>164</v>
      </c>
      <c r="C51" s="57" t="s">
        <v>170</v>
      </c>
      <c r="D51" s="58"/>
      <c r="E51" s="61">
        <f>SUM(E54+E56+E58)</f>
        <v>7555.4</v>
      </c>
    </row>
    <row r="52" spans="1:5" ht="12.75">
      <c r="A52" s="81" t="s">
        <v>171</v>
      </c>
      <c r="B52" s="71"/>
      <c r="C52" s="57"/>
      <c r="D52" s="58"/>
      <c r="E52" s="61"/>
    </row>
    <row r="53" spans="1:5" ht="12.75">
      <c r="A53" s="60" t="s">
        <v>143</v>
      </c>
      <c r="B53" s="71"/>
      <c r="C53" s="71"/>
      <c r="D53" s="58"/>
      <c r="E53" s="61"/>
    </row>
    <row r="54" spans="1:5" ht="12.75">
      <c r="A54" s="56" t="s">
        <v>144</v>
      </c>
      <c r="B54" s="57" t="s">
        <v>164</v>
      </c>
      <c r="C54" s="57" t="s">
        <v>170</v>
      </c>
      <c r="D54" s="58">
        <v>100</v>
      </c>
      <c r="E54" s="59">
        <f>E55</f>
        <v>6149.4</v>
      </c>
    </row>
    <row r="55" spans="1:5" ht="12.75">
      <c r="A55" s="61" t="s">
        <v>145</v>
      </c>
      <c r="B55" s="57" t="s">
        <v>164</v>
      </c>
      <c r="C55" s="57" t="s">
        <v>170</v>
      </c>
      <c r="D55" s="58">
        <v>120</v>
      </c>
      <c r="E55" s="59">
        <v>6149.4</v>
      </c>
    </row>
    <row r="56" spans="1:5" ht="12.75">
      <c r="A56" s="61" t="s">
        <v>153</v>
      </c>
      <c r="B56" s="57" t="s">
        <v>164</v>
      </c>
      <c r="C56" s="57" t="s">
        <v>170</v>
      </c>
      <c r="D56" s="58">
        <v>200</v>
      </c>
      <c r="E56" s="59">
        <f>E57</f>
        <v>1405</v>
      </c>
    </row>
    <row r="57" spans="1:5" ht="12.75">
      <c r="A57" s="61" t="s">
        <v>154</v>
      </c>
      <c r="B57" s="57" t="s">
        <v>164</v>
      </c>
      <c r="C57" s="57" t="s">
        <v>170</v>
      </c>
      <c r="D57" s="58">
        <v>240</v>
      </c>
      <c r="E57" s="59">
        <f>1387.4-162.4+180</f>
        <v>1405</v>
      </c>
    </row>
    <row r="58" spans="1:5" ht="12.75">
      <c r="A58" s="61" t="s">
        <v>155</v>
      </c>
      <c r="B58" s="57" t="s">
        <v>164</v>
      </c>
      <c r="C58" s="57" t="s">
        <v>170</v>
      </c>
      <c r="D58" s="58">
        <v>800</v>
      </c>
      <c r="E58" s="82">
        <f>E59</f>
        <v>1</v>
      </c>
    </row>
    <row r="59" spans="1:5" ht="12.75">
      <c r="A59" s="61" t="s">
        <v>156</v>
      </c>
      <c r="B59" s="57" t="s">
        <v>164</v>
      </c>
      <c r="C59" s="57" t="s">
        <v>170</v>
      </c>
      <c r="D59" s="58">
        <v>850</v>
      </c>
      <c r="E59" s="82">
        <v>1</v>
      </c>
    </row>
    <row r="60" spans="1:5" ht="12.75">
      <c r="A60" s="83" t="s">
        <v>172</v>
      </c>
      <c r="B60" s="84"/>
      <c r="C60" s="84"/>
      <c r="D60" s="85"/>
      <c r="E60" s="82"/>
    </row>
    <row r="61" spans="1:5" ht="12.75">
      <c r="A61" s="83" t="s">
        <v>173</v>
      </c>
      <c r="B61" s="86" t="s">
        <v>164</v>
      </c>
      <c r="C61" s="86" t="s">
        <v>174</v>
      </c>
      <c r="D61" s="87"/>
      <c r="E61" s="77">
        <v>6</v>
      </c>
    </row>
    <row r="62" spans="1:5" ht="12.75">
      <c r="A62" s="61" t="s">
        <v>153</v>
      </c>
      <c r="B62" s="71" t="s">
        <v>164</v>
      </c>
      <c r="C62" s="88" t="s">
        <v>174</v>
      </c>
      <c r="D62" s="89">
        <v>200</v>
      </c>
      <c r="E62" s="59">
        <v>6</v>
      </c>
    </row>
    <row r="63" spans="1:5" ht="12.75">
      <c r="A63" s="90" t="s">
        <v>154</v>
      </c>
      <c r="B63" s="57" t="s">
        <v>164</v>
      </c>
      <c r="C63" s="88" t="s">
        <v>174</v>
      </c>
      <c r="D63" s="89">
        <v>240</v>
      </c>
      <c r="E63" s="59">
        <v>6</v>
      </c>
    </row>
    <row r="64" spans="1:5" ht="12.75">
      <c r="A64" s="91" t="s">
        <v>175</v>
      </c>
      <c r="B64" s="84"/>
      <c r="C64" s="86"/>
      <c r="D64" s="92"/>
      <c r="E64" s="92"/>
    </row>
    <row r="65" spans="1:5" ht="12.75">
      <c r="A65" s="93" t="s">
        <v>176</v>
      </c>
      <c r="B65" s="86" t="s">
        <v>164</v>
      </c>
      <c r="C65" s="86" t="s">
        <v>177</v>
      </c>
      <c r="D65" s="92"/>
      <c r="E65" s="94">
        <f>E67+E69</f>
        <v>1730.8</v>
      </c>
    </row>
    <row r="66" spans="1:5" ht="12.75">
      <c r="A66" s="91" t="s">
        <v>143</v>
      </c>
      <c r="B66" s="71" t="s">
        <v>164</v>
      </c>
      <c r="C66" s="88"/>
      <c r="D66" s="92"/>
      <c r="E66" s="94"/>
    </row>
    <row r="67" spans="1:5" ht="12.75">
      <c r="A67" s="93" t="s">
        <v>144</v>
      </c>
      <c r="B67" s="57" t="s">
        <v>164</v>
      </c>
      <c r="C67" s="88" t="s">
        <v>177</v>
      </c>
      <c r="D67" s="92">
        <v>100</v>
      </c>
      <c r="E67" s="94">
        <f>E68</f>
        <v>1619.8</v>
      </c>
    </row>
    <row r="68" spans="1:5" ht="12.75">
      <c r="A68" s="65" t="s">
        <v>145</v>
      </c>
      <c r="B68" s="84"/>
      <c r="C68" s="88" t="s">
        <v>177</v>
      </c>
      <c r="D68" s="92">
        <v>120</v>
      </c>
      <c r="E68" s="94">
        <f>1648.5-28.7</f>
        <v>1619.8</v>
      </c>
    </row>
    <row r="69" spans="1:5" ht="12.75">
      <c r="A69" s="65" t="s">
        <v>153</v>
      </c>
      <c r="B69" s="86" t="s">
        <v>164</v>
      </c>
      <c r="C69" s="88" t="s">
        <v>177</v>
      </c>
      <c r="D69" s="92">
        <v>200</v>
      </c>
      <c r="E69" s="94">
        <f>E70</f>
        <v>111</v>
      </c>
    </row>
    <row r="70" spans="1:5" ht="12.75">
      <c r="A70" s="65" t="s">
        <v>154</v>
      </c>
      <c r="B70" s="71" t="s">
        <v>164</v>
      </c>
      <c r="C70" s="88" t="s">
        <v>177</v>
      </c>
      <c r="D70" s="92">
        <v>240</v>
      </c>
      <c r="E70" s="94">
        <f>109.8+1.2</f>
        <v>111</v>
      </c>
    </row>
    <row r="71" spans="1:5" ht="12.75">
      <c r="A71" s="95" t="s">
        <v>178</v>
      </c>
      <c r="B71" s="96" t="s">
        <v>179</v>
      </c>
      <c r="C71" s="71"/>
      <c r="D71" s="92"/>
      <c r="E71" s="97">
        <f>E72</f>
        <v>3369</v>
      </c>
    </row>
    <row r="72" spans="1:5" ht="12.75">
      <c r="A72" s="65" t="s">
        <v>180</v>
      </c>
      <c r="B72" s="71" t="s">
        <v>179</v>
      </c>
      <c r="C72" s="88" t="s">
        <v>181</v>
      </c>
      <c r="D72" s="92"/>
      <c r="E72" s="94">
        <f>E73</f>
        <v>3369</v>
      </c>
    </row>
    <row r="73" spans="1:5" ht="12.75">
      <c r="A73" s="65" t="s">
        <v>153</v>
      </c>
      <c r="B73" s="71" t="s">
        <v>179</v>
      </c>
      <c r="C73" s="88" t="s">
        <v>181</v>
      </c>
      <c r="D73" s="92">
        <v>200</v>
      </c>
      <c r="E73" s="94">
        <f>E74</f>
        <v>3369</v>
      </c>
    </row>
    <row r="74" spans="1:5" ht="12.75">
      <c r="A74" s="65" t="s">
        <v>154</v>
      </c>
      <c r="B74" s="71" t="s">
        <v>179</v>
      </c>
      <c r="C74" s="71" t="s">
        <v>181</v>
      </c>
      <c r="D74" s="92">
        <v>240</v>
      </c>
      <c r="E74" s="94">
        <f>5000-1631</f>
        <v>3369</v>
      </c>
    </row>
    <row r="75" spans="1:5" ht="12.75">
      <c r="A75" s="47" t="s">
        <v>182</v>
      </c>
      <c r="B75" s="74" t="s">
        <v>183</v>
      </c>
      <c r="C75" s="74"/>
      <c r="D75" s="75"/>
      <c r="E75" s="54">
        <v>300</v>
      </c>
    </row>
    <row r="76" spans="1:5" ht="12.75">
      <c r="A76" s="61" t="s">
        <v>184</v>
      </c>
      <c r="B76" s="57" t="s">
        <v>183</v>
      </c>
      <c r="C76" s="57" t="s">
        <v>185</v>
      </c>
      <c r="D76" s="98"/>
      <c r="E76" s="59">
        <v>300</v>
      </c>
    </row>
    <row r="77" spans="1:5" ht="12.75">
      <c r="A77" s="61" t="s">
        <v>155</v>
      </c>
      <c r="B77" s="57" t="s">
        <v>183</v>
      </c>
      <c r="C77" s="57" t="s">
        <v>185</v>
      </c>
      <c r="D77" s="99">
        <v>800</v>
      </c>
      <c r="E77" s="59">
        <v>300</v>
      </c>
    </row>
    <row r="78" spans="1:5" ht="12.75">
      <c r="A78" s="61" t="s">
        <v>186</v>
      </c>
      <c r="B78" s="57" t="s">
        <v>183</v>
      </c>
      <c r="C78" s="57" t="s">
        <v>185</v>
      </c>
      <c r="D78" s="99">
        <v>870</v>
      </c>
      <c r="E78" s="59">
        <v>300</v>
      </c>
    </row>
    <row r="79" spans="1:5" ht="12.75">
      <c r="A79" s="47" t="s">
        <v>157</v>
      </c>
      <c r="B79" s="74" t="s">
        <v>158</v>
      </c>
      <c r="C79" s="57"/>
      <c r="D79" s="99"/>
      <c r="E79" s="54">
        <f>E80+E84+E87+E90+E94</f>
        <v>270</v>
      </c>
    </row>
    <row r="80" spans="1:5" ht="12.75">
      <c r="A80" s="60" t="s">
        <v>187</v>
      </c>
      <c r="B80" s="100" t="s">
        <v>158</v>
      </c>
      <c r="C80" s="57" t="s">
        <v>188</v>
      </c>
      <c r="D80" s="58"/>
      <c r="E80" s="59">
        <f>E82</f>
        <v>70</v>
      </c>
    </row>
    <row r="81" spans="1:5" ht="12.75">
      <c r="A81" s="56" t="s">
        <v>189</v>
      </c>
      <c r="B81" s="100"/>
      <c r="C81" s="57"/>
      <c r="D81" s="58"/>
      <c r="E81" s="59"/>
    </row>
    <row r="82" spans="1:5" ht="12.75">
      <c r="A82" s="61" t="s">
        <v>153</v>
      </c>
      <c r="B82" s="100" t="s">
        <v>158</v>
      </c>
      <c r="C82" s="57" t="s">
        <v>188</v>
      </c>
      <c r="D82" s="58">
        <v>200</v>
      </c>
      <c r="E82" s="59">
        <f>E83</f>
        <v>70</v>
      </c>
    </row>
    <row r="83" spans="1:5" ht="12.75">
      <c r="A83" s="61" t="s">
        <v>154</v>
      </c>
      <c r="B83" s="100" t="s">
        <v>158</v>
      </c>
      <c r="C83" s="57" t="s">
        <v>188</v>
      </c>
      <c r="D83" s="58">
        <v>240</v>
      </c>
      <c r="E83" s="59">
        <f>180-110</f>
        <v>70</v>
      </c>
    </row>
    <row r="84" spans="1:5" ht="12.75">
      <c r="A84" s="61" t="s">
        <v>190</v>
      </c>
      <c r="B84" s="100" t="s">
        <v>158</v>
      </c>
      <c r="C84" s="57" t="s">
        <v>191</v>
      </c>
      <c r="D84" s="58"/>
      <c r="E84" s="59">
        <f>E85</f>
        <v>50</v>
      </c>
    </row>
    <row r="85" spans="1:5" ht="12.75">
      <c r="A85" s="61" t="s">
        <v>153</v>
      </c>
      <c r="B85" s="100" t="s">
        <v>158</v>
      </c>
      <c r="C85" s="57" t="s">
        <v>191</v>
      </c>
      <c r="D85" s="58">
        <v>200</v>
      </c>
      <c r="E85" s="59">
        <f>E86</f>
        <v>50</v>
      </c>
    </row>
    <row r="86" spans="1:5" ht="12.75">
      <c r="A86" s="61" t="s">
        <v>154</v>
      </c>
      <c r="B86" s="100" t="s">
        <v>158</v>
      </c>
      <c r="C86" s="57" t="s">
        <v>191</v>
      </c>
      <c r="D86" s="58">
        <v>240</v>
      </c>
      <c r="E86" s="59">
        <f>150-100</f>
        <v>50</v>
      </c>
    </row>
    <row r="87" spans="1:5" ht="12.75">
      <c r="A87" s="61" t="s">
        <v>192</v>
      </c>
      <c r="B87" s="100" t="s">
        <v>158</v>
      </c>
      <c r="C87" s="57" t="s">
        <v>193</v>
      </c>
      <c r="D87" s="58"/>
      <c r="E87" s="59">
        <f>E88</f>
        <v>50</v>
      </c>
    </row>
    <row r="88" spans="1:5" ht="12.75">
      <c r="A88" s="61" t="s">
        <v>153</v>
      </c>
      <c r="B88" s="100" t="s">
        <v>158</v>
      </c>
      <c r="C88" s="57" t="s">
        <v>193</v>
      </c>
      <c r="D88" s="58">
        <v>200</v>
      </c>
      <c r="E88" s="59">
        <f>E89</f>
        <v>50</v>
      </c>
    </row>
    <row r="89" spans="1:5" ht="12.75">
      <c r="A89" s="61" t="s">
        <v>154</v>
      </c>
      <c r="B89" s="100" t="s">
        <v>158</v>
      </c>
      <c r="C89" s="57" t="s">
        <v>193</v>
      </c>
      <c r="D89" s="58">
        <v>240</v>
      </c>
      <c r="E89" s="59">
        <f>150-100</f>
        <v>50</v>
      </c>
    </row>
    <row r="90" spans="1:5" ht="12.75">
      <c r="A90" s="60" t="s">
        <v>194</v>
      </c>
      <c r="B90" s="100" t="s">
        <v>158</v>
      </c>
      <c r="C90" s="57" t="s">
        <v>195</v>
      </c>
      <c r="D90" s="58"/>
      <c r="E90" s="59">
        <f>E92</f>
        <v>50</v>
      </c>
    </row>
    <row r="91" spans="1:5" ht="12.75">
      <c r="A91" s="56" t="s">
        <v>196</v>
      </c>
      <c r="B91" s="100"/>
      <c r="C91" s="57"/>
      <c r="D91" s="58"/>
      <c r="E91" s="59"/>
    </row>
    <row r="92" spans="1:5" ht="12.75">
      <c r="A92" s="61" t="s">
        <v>153</v>
      </c>
      <c r="B92" s="100" t="s">
        <v>158</v>
      </c>
      <c r="C92" s="57" t="s">
        <v>195</v>
      </c>
      <c r="D92" s="58">
        <v>200</v>
      </c>
      <c r="E92" s="59">
        <f>E93</f>
        <v>50</v>
      </c>
    </row>
    <row r="93" spans="1:5" ht="12.75">
      <c r="A93" s="61" t="s">
        <v>154</v>
      </c>
      <c r="B93" s="100" t="s">
        <v>158</v>
      </c>
      <c r="C93" s="57" t="s">
        <v>197</v>
      </c>
      <c r="D93" s="58">
        <v>240</v>
      </c>
      <c r="E93" s="59">
        <f>150-100</f>
        <v>50</v>
      </c>
    </row>
    <row r="94" spans="1:5" ht="12.75">
      <c r="A94" s="60" t="s">
        <v>198</v>
      </c>
      <c r="B94" s="66" t="s">
        <v>158</v>
      </c>
      <c r="C94" s="57" t="s">
        <v>199</v>
      </c>
      <c r="D94" s="101"/>
      <c r="E94" s="59">
        <f>E96</f>
        <v>50</v>
      </c>
    </row>
    <row r="95" spans="1:5" ht="12.75">
      <c r="A95" s="56" t="s">
        <v>200</v>
      </c>
      <c r="B95" s="66"/>
      <c r="C95" s="57"/>
      <c r="D95" s="101"/>
      <c r="E95" s="59"/>
    </row>
    <row r="96" spans="1:5" ht="12.75">
      <c r="A96" s="61" t="s">
        <v>153</v>
      </c>
      <c r="B96" s="66" t="s">
        <v>158</v>
      </c>
      <c r="C96" s="57" t="s">
        <v>199</v>
      </c>
      <c r="D96" s="101">
        <v>200</v>
      </c>
      <c r="E96" s="59">
        <f>E97</f>
        <v>50</v>
      </c>
    </row>
    <row r="97" spans="1:5" ht="12.75">
      <c r="A97" s="61" t="s">
        <v>154</v>
      </c>
      <c r="B97" s="66" t="s">
        <v>158</v>
      </c>
      <c r="C97" s="57" t="s">
        <v>199</v>
      </c>
      <c r="D97" s="101">
        <v>240</v>
      </c>
      <c r="E97" s="59">
        <f>150-100</f>
        <v>50</v>
      </c>
    </row>
    <row r="98" spans="1:5" ht="12.75">
      <c r="A98" s="47" t="s">
        <v>201</v>
      </c>
      <c r="B98" s="102" t="s">
        <v>202</v>
      </c>
      <c r="C98" s="74"/>
      <c r="D98" s="103"/>
      <c r="E98" s="54">
        <f>E99</f>
        <v>90</v>
      </c>
    </row>
    <row r="99" spans="1:5" ht="12.75">
      <c r="A99" s="104" t="s">
        <v>203</v>
      </c>
      <c r="B99" s="96" t="s">
        <v>204</v>
      </c>
      <c r="C99" s="96"/>
      <c r="D99" s="105"/>
      <c r="E99" s="106">
        <f>SUM(E101)</f>
        <v>90</v>
      </c>
    </row>
    <row r="100" spans="1:5" ht="12.75">
      <c r="A100" s="107" t="s">
        <v>205</v>
      </c>
      <c r="B100" s="96"/>
      <c r="C100" s="96"/>
      <c r="D100" s="105"/>
      <c r="E100" s="106"/>
    </row>
    <row r="101" spans="1:5" ht="12.75">
      <c r="A101" s="56" t="s">
        <v>206</v>
      </c>
      <c r="B101" s="57" t="s">
        <v>204</v>
      </c>
      <c r="C101" s="57" t="s">
        <v>207</v>
      </c>
      <c r="D101" s="101"/>
      <c r="E101" s="61">
        <f>E102</f>
        <v>90</v>
      </c>
    </row>
    <row r="102" spans="1:5" ht="12.75">
      <c r="A102" s="61" t="s">
        <v>153</v>
      </c>
      <c r="B102" s="57" t="s">
        <v>204</v>
      </c>
      <c r="C102" s="57" t="s">
        <v>207</v>
      </c>
      <c r="D102" s="101">
        <v>200</v>
      </c>
      <c r="E102" s="61">
        <f>E103</f>
        <v>90</v>
      </c>
    </row>
    <row r="103" spans="1:7" ht="12.75">
      <c r="A103" s="61" t="s">
        <v>154</v>
      </c>
      <c r="B103" s="57" t="s">
        <v>204</v>
      </c>
      <c r="C103" s="57" t="s">
        <v>207</v>
      </c>
      <c r="D103" s="101">
        <v>240</v>
      </c>
      <c r="E103" s="61">
        <v>90</v>
      </c>
      <c r="G103" s="55">
        <f>ведомств!G109</f>
        <v>0</v>
      </c>
    </row>
    <row r="104" spans="1:5" ht="12.75">
      <c r="A104" s="47" t="s">
        <v>208</v>
      </c>
      <c r="B104" s="74" t="s">
        <v>209</v>
      </c>
      <c r="C104" s="74"/>
      <c r="D104" s="75"/>
      <c r="E104" s="47">
        <f>E105+E146</f>
        <v>39830.99999999999</v>
      </c>
    </row>
    <row r="105" spans="1:5" ht="12.75">
      <c r="A105" s="106" t="s">
        <v>210</v>
      </c>
      <c r="B105" s="96" t="s">
        <v>211</v>
      </c>
      <c r="C105" s="96"/>
      <c r="D105" s="105"/>
      <c r="E105" s="106">
        <f>E107</f>
        <v>34103.799999999996</v>
      </c>
    </row>
    <row r="106" spans="1:5" ht="12.75">
      <c r="A106" s="108" t="s">
        <v>212</v>
      </c>
      <c r="B106" s="71"/>
      <c r="C106" s="71"/>
      <c r="D106" s="89"/>
      <c r="E106" s="90"/>
    </row>
    <row r="107" spans="1:6" ht="12.75">
      <c r="A107" s="90" t="s">
        <v>213</v>
      </c>
      <c r="B107" s="71" t="s">
        <v>211</v>
      </c>
      <c r="C107" s="71"/>
      <c r="D107" s="89"/>
      <c r="E107" s="106">
        <f>E108+E111+E114+E119+E129+E136+E139+E143</f>
        <v>34103.799999999996</v>
      </c>
      <c r="F107" s="55">
        <f>SUM(E108+E111+E114+E119+E126+E129+E136+E139+E143+E146)</f>
        <v>40446.899999999994</v>
      </c>
    </row>
    <row r="108" spans="1:6" ht="12.75">
      <c r="A108" s="106" t="s">
        <v>214</v>
      </c>
      <c r="B108" s="96" t="s">
        <v>211</v>
      </c>
      <c r="C108" s="96" t="s">
        <v>215</v>
      </c>
      <c r="D108" s="105"/>
      <c r="E108" s="106">
        <f>E109</f>
        <v>3176.4</v>
      </c>
      <c r="F108" s="55">
        <f>SUM(E108+E111+E114+E119+E126+E129+E136+E139+E143)</f>
        <v>34719.7</v>
      </c>
    </row>
    <row r="109" spans="1:5" ht="12.75">
      <c r="A109" s="61" t="s">
        <v>153</v>
      </c>
      <c r="B109" s="71" t="s">
        <v>211</v>
      </c>
      <c r="C109" s="71" t="s">
        <v>215</v>
      </c>
      <c r="D109" s="58">
        <v>200</v>
      </c>
      <c r="E109" s="90">
        <f>E110</f>
        <v>3176.4</v>
      </c>
    </row>
    <row r="110" spans="1:5" ht="12.75">
      <c r="A110" s="61" t="s">
        <v>154</v>
      </c>
      <c r="B110" s="71" t="s">
        <v>211</v>
      </c>
      <c r="C110" s="71" t="s">
        <v>215</v>
      </c>
      <c r="D110" s="58">
        <v>240</v>
      </c>
      <c r="E110" s="90">
        <f>3176.4</f>
        <v>3176.4</v>
      </c>
    </row>
    <row r="111" spans="1:5" ht="12.75">
      <c r="A111" s="47" t="s">
        <v>216</v>
      </c>
      <c r="B111" s="96" t="s">
        <v>211</v>
      </c>
      <c r="C111" s="96" t="s">
        <v>217</v>
      </c>
      <c r="D111" s="75"/>
      <c r="E111" s="106">
        <f>E112</f>
        <v>2374</v>
      </c>
    </row>
    <row r="112" spans="1:5" ht="12.75">
      <c r="A112" s="61" t="s">
        <v>153</v>
      </c>
      <c r="B112" s="71" t="s">
        <v>211</v>
      </c>
      <c r="C112" s="71" t="s">
        <v>217</v>
      </c>
      <c r="D112" s="58">
        <v>200</v>
      </c>
      <c r="E112" s="90">
        <f>E113</f>
        <v>2374</v>
      </c>
    </row>
    <row r="113" spans="1:5" ht="12.75">
      <c r="A113" s="61" t="s">
        <v>154</v>
      </c>
      <c r="B113" s="71" t="s">
        <v>211</v>
      </c>
      <c r="C113" s="71" t="s">
        <v>217</v>
      </c>
      <c r="D113" s="58">
        <v>240</v>
      </c>
      <c r="E113" s="90">
        <f>1552.1+821.9</f>
        <v>2374</v>
      </c>
    </row>
    <row r="114" spans="1:5" ht="12.75">
      <c r="A114" s="80" t="s">
        <v>218</v>
      </c>
      <c r="B114" s="96" t="s">
        <v>211</v>
      </c>
      <c r="C114" s="96" t="s">
        <v>219</v>
      </c>
      <c r="D114" s="105"/>
      <c r="E114" s="106">
        <f>E116</f>
        <v>903</v>
      </c>
    </row>
    <row r="115" spans="1:5" ht="12.75">
      <c r="A115" s="81" t="s">
        <v>220</v>
      </c>
      <c r="B115" s="71"/>
      <c r="C115" s="71"/>
      <c r="D115" s="89"/>
      <c r="E115" s="90"/>
    </row>
    <row r="116" spans="1:5" ht="12.75">
      <c r="A116" s="61" t="s">
        <v>153</v>
      </c>
      <c r="B116" s="71" t="s">
        <v>211</v>
      </c>
      <c r="C116" s="71" t="s">
        <v>219</v>
      </c>
      <c r="D116" s="58">
        <v>200</v>
      </c>
      <c r="E116" s="90">
        <f>E117</f>
        <v>903</v>
      </c>
    </row>
    <row r="117" spans="1:5" ht="12.75">
      <c r="A117" s="61" t="s">
        <v>154</v>
      </c>
      <c r="B117" s="71" t="s">
        <v>211</v>
      </c>
      <c r="C117" s="71" t="s">
        <v>219</v>
      </c>
      <c r="D117" s="58">
        <v>240</v>
      </c>
      <c r="E117" s="90">
        <f>1280.5+2109.2-100-2386.7</f>
        <v>903</v>
      </c>
    </row>
    <row r="118" spans="1:5" ht="12.75">
      <c r="A118" s="60" t="s">
        <v>221</v>
      </c>
      <c r="B118" s="71"/>
      <c r="C118" s="71"/>
      <c r="D118" s="58"/>
      <c r="E118" s="106"/>
    </row>
    <row r="119" spans="1:5" ht="12" customHeight="1" hidden="1">
      <c r="A119" s="56" t="s">
        <v>222</v>
      </c>
      <c r="B119" s="71"/>
      <c r="C119" s="57"/>
      <c r="D119" s="58"/>
      <c r="E119" s="106">
        <f>E120+E126</f>
        <v>615.9</v>
      </c>
    </row>
    <row r="120" spans="1:5" ht="12" customHeight="1" hidden="1">
      <c r="A120" s="60" t="s">
        <v>223</v>
      </c>
      <c r="B120" s="57" t="s">
        <v>211</v>
      </c>
      <c r="C120" s="57" t="s">
        <v>224</v>
      </c>
      <c r="D120" s="58"/>
      <c r="E120" s="90">
        <f>E124</f>
        <v>0</v>
      </c>
    </row>
    <row r="121" spans="1:5" ht="12" customHeight="1" hidden="1">
      <c r="A121" s="109" t="s">
        <v>225</v>
      </c>
      <c r="B121" s="57"/>
      <c r="C121" s="57"/>
      <c r="D121" s="58"/>
      <c r="E121" s="90"/>
    </row>
    <row r="122" spans="1:5" ht="12" customHeight="1" hidden="1">
      <c r="A122" s="109" t="s">
        <v>226</v>
      </c>
      <c r="B122" s="57"/>
      <c r="C122" s="57"/>
      <c r="D122" s="58"/>
      <c r="E122" s="90"/>
    </row>
    <row r="123" spans="1:5" ht="12.75" hidden="1">
      <c r="A123" s="56" t="s">
        <v>227</v>
      </c>
      <c r="B123" s="57"/>
      <c r="C123" s="57"/>
      <c r="D123" s="58"/>
      <c r="E123" s="90"/>
    </row>
    <row r="124" spans="1:5" ht="12.75" hidden="1">
      <c r="A124" s="61" t="s">
        <v>153</v>
      </c>
      <c r="B124" s="57" t="s">
        <v>211</v>
      </c>
      <c r="C124" s="57" t="s">
        <v>228</v>
      </c>
      <c r="D124" s="58">
        <v>200</v>
      </c>
      <c r="E124" s="90">
        <f>E125</f>
        <v>0</v>
      </c>
    </row>
    <row r="125" spans="1:5" ht="12.75">
      <c r="A125" s="61" t="s">
        <v>154</v>
      </c>
      <c r="B125" s="57" t="s">
        <v>211</v>
      </c>
      <c r="C125" s="57" t="s">
        <v>224</v>
      </c>
      <c r="D125" s="58">
        <v>240</v>
      </c>
      <c r="E125" s="90">
        <f>100-100</f>
        <v>0</v>
      </c>
    </row>
    <row r="126" spans="1:5" ht="12.75">
      <c r="A126" s="60" t="s">
        <v>229</v>
      </c>
      <c r="B126" s="57" t="s">
        <v>211</v>
      </c>
      <c r="C126" s="57" t="s">
        <v>230</v>
      </c>
      <c r="D126" s="58"/>
      <c r="E126" s="106">
        <f>E127</f>
        <v>615.9</v>
      </c>
    </row>
    <row r="127" spans="1:5" ht="12.75">
      <c r="A127" s="61" t="s">
        <v>153</v>
      </c>
      <c r="B127" s="57" t="s">
        <v>211</v>
      </c>
      <c r="C127" s="57" t="s">
        <v>230</v>
      </c>
      <c r="D127" s="58">
        <v>200</v>
      </c>
      <c r="E127" s="90">
        <f>E128</f>
        <v>615.9</v>
      </c>
    </row>
    <row r="128" spans="1:5" ht="12.75">
      <c r="A128" s="61" t="s">
        <v>154</v>
      </c>
      <c r="B128" s="57" t="s">
        <v>211</v>
      </c>
      <c r="C128" s="57" t="s">
        <v>230</v>
      </c>
      <c r="D128" s="58">
        <v>240</v>
      </c>
      <c r="E128" s="90">
        <v>615.9</v>
      </c>
    </row>
    <row r="129" spans="1:5" ht="12.75">
      <c r="A129" s="60" t="s">
        <v>231</v>
      </c>
      <c r="B129" s="71" t="s">
        <v>211</v>
      </c>
      <c r="C129" s="71" t="s">
        <v>232</v>
      </c>
      <c r="D129" s="89"/>
      <c r="E129" s="106">
        <f>E133</f>
        <v>5764.8</v>
      </c>
    </row>
    <row r="130" spans="1:5" ht="12.75">
      <c r="A130" s="109" t="s">
        <v>233</v>
      </c>
      <c r="B130" s="71"/>
      <c r="C130" s="71"/>
      <c r="D130" s="89"/>
      <c r="E130" s="90"/>
    </row>
    <row r="131" spans="1:5" ht="12.75">
      <c r="A131" s="109" t="s">
        <v>234</v>
      </c>
      <c r="B131" s="71"/>
      <c r="C131" s="71"/>
      <c r="D131" s="89"/>
      <c r="E131" s="90"/>
    </row>
    <row r="132" spans="1:5" ht="12.75">
      <c r="A132" s="56" t="s">
        <v>235</v>
      </c>
      <c r="B132" s="71"/>
      <c r="C132" s="71"/>
      <c r="D132" s="89"/>
      <c r="E132" s="90"/>
    </row>
    <row r="133" spans="1:8" ht="12.75" customHeight="1">
      <c r="A133" s="61" t="s">
        <v>153</v>
      </c>
      <c r="B133" s="71" t="s">
        <v>211</v>
      </c>
      <c r="C133" s="71" t="s">
        <v>232</v>
      </c>
      <c r="D133" s="58">
        <v>200</v>
      </c>
      <c r="E133" s="90">
        <f>E134</f>
        <v>5764.8</v>
      </c>
      <c r="H133">
        <v>-100</v>
      </c>
    </row>
    <row r="134" spans="1:5" ht="12.75">
      <c r="A134" s="61" t="s">
        <v>154</v>
      </c>
      <c r="B134" s="71" t="s">
        <v>211</v>
      </c>
      <c r="C134" s="71" t="s">
        <v>232</v>
      </c>
      <c r="D134" s="58">
        <v>240</v>
      </c>
      <c r="E134" s="90">
        <f>5664.8+100+100-100</f>
        <v>5764.8</v>
      </c>
    </row>
    <row r="135" spans="1:5" ht="12.75" customHeight="1">
      <c r="A135" s="80" t="s">
        <v>236</v>
      </c>
      <c r="B135" s="71" t="s">
        <v>211</v>
      </c>
      <c r="C135" s="71" t="s">
        <v>237</v>
      </c>
      <c r="D135" s="89"/>
      <c r="E135" s="90">
        <v>8868.2</v>
      </c>
    </row>
    <row r="136" spans="1:5" ht="12.75">
      <c r="A136" s="81" t="s">
        <v>238</v>
      </c>
      <c r="B136" s="71" t="s">
        <v>211</v>
      </c>
      <c r="C136" s="71" t="s">
        <v>237</v>
      </c>
      <c r="D136" s="89"/>
      <c r="E136" s="106">
        <f>E137</f>
        <v>7865.8</v>
      </c>
    </row>
    <row r="137" spans="1:5" ht="12.75">
      <c r="A137" s="61" t="s">
        <v>153</v>
      </c>
      <c r="B137" s="71" t="s">
        <v>211</v>
      </c>
      <c r="C137" s="71" t="s">
        <v>237</v>
      </c>
      <c r="D137" s="58">
        <v>200</v>
      </c>
      <c r="E137" s="90">
        <f>E138</f>
        <v>7865.8</v>
      </c>
    </row>
    <row r="138" spans="1:5" ht="12.75">
      <c r="A138" s="61" t="s">
        <v>154</v>
      </c>
      <c r="B138" s="71" t="s">
        <v>211</v>
      </c>
      <c r="C138" s="71" t="s">
        <v>237</v>
      </c>
      <c r="D138" s="58">
        <v>240</v>
      </c>
      <c r="E138" s="90">
        <v>7865.8</v>
      </c>
    </row>
    <row r="139" spans="1:5" ht="12.75">
      <c r="A139" s="90" t="s">
        <v>239</v>
      </c>
      <c r="B139" s="71" t="s">
        <v>211</v>
      </c>
      <c r="C139" s="71" t="s">
        <v>240</v>
      </c>
      <c r="D139" s="89"/>
      <c r="E139" s="106">
        <f>E141</f>
        <v>13103.9</v>
      </c>
    </row>
    <row r="140" spans="1:5" ht="12.75">
      <c r="A140" s="61" t="s">
        <v>153</v>
      </c>
      <c r="B140" s="71" t="s">
        <v>211</v>
      </c>
      <c r="C140" s="71" t="s">
        <v>240</v>
      </c>
      <c r="D140" s="58">
        <v>200</v>
      </c>
      <c r="E140" s="90"/>
    </row>
    <row r="141" spans="1:5" ht="12.75">
      <c r="A141" s="61" t="s">
        <v>153</v>
      </c>
      <c r="B141" s="71" t="s">
        <v>211</v>
      </c>
      <c r="C141" s="71" t="s">
        <v>240</v>
      </c>
      <c r="D141" s="58">
        <v>200</v>
      </c>
      <c r="E141" s="90">
        <f>E142</f>
        <v>13103.9</v>
      </c>
    </row>
    <row r="142" spans="1:8" ht="12.75">
      <c r="A142" s="61" t="s">
        <v>154</v>
      </c>
      <c r="B142" s="71" t="s">
        <v>211</v>
      </c>
      <c r="C142" s="71" t="s">
        <v>240</v>
      </c>
      <c r="D142" s="58">
        <v>240</v>
      </c>
      <c r="E142" s="90">
        <f>16035-2931.1-100+54+46</f>
        <v>13103.9</v>
      </c>
      <c r="H142">
        <v>46</v>
      </c>
    </row>
    <row r="143" spans="1:5" ht="12.75">
      <c r="A143" s="60" t="s">
        <v>241</v>
      </c>
      <c r="B143" s="71" t="s">
        <v>211</v>
      </c>
      <c r="C143" s="57" t="s">
        <v>242</v>
      </c>
      <c r="D143" s="58"/>
      <c r="E143" s="106">
        <f>E144</f>
        <v>300</v>
      </c>
    </row>
    <row r="144" spans="1:5" ht="12.75">
      <c r="A144" s="61" t="s">
        <v>153</v>
      </c>
      <c r="B144" s="71" t="s">
        <v>211</v>
      </c>
      <c r="C144" s="57" t="s">
        <v>242</v>
      </c>
      <c r="D144" s="58">
        <v>200</v>
      </c>
      <c r="E144" s="90">
        <f>E145</f>
        <v>300</v>
      </c>
    </row>
    <row r="145" spans="1:5" ht="12.75">
      <c r="A145" s="61" t="s">
        <v>154</v>
      </c>
      <c r="B145" s="71" t="s">
        <v>211</v>
      </c>
      <c r="C145" s="57" t="s">
        <v>242</v>
      </c>
      <c r="D145" s="58">
        <v>240</v>
      </c>
      <c r="E145" s="90">
        <v>300</v>
      </c>
    </row>
    <row r="146" spans="1:5" ht="12.75">
      <c r="A146" s="47" t="s">
        <v>243</v>
      </c>
      <c r="B146" s="110" t="s">
        <v>244</v>
      </c>
      <c r="C146" s="74"/>
      <c r="D146" s="75"/>
      <c r="E146" s="47">
        <f>E149</f>
        <v>5727.2</v>
      </c>
    </row>
    <row r="147" spans="1:5" ht="12.75">
      <c r="A147" s="108" t="s">
        <v>212</v>
      </c>
      <c r="B147" s="111"/>
      <c r="C147" s="66"/>
      <c r="D147" s="76"/>
      <c r="E147" s="56"/>
    </row>
    <row r="148" spans="1:5" ht="12.75">
      <c r="A148" s="60" t="s">
        <v>245</v>
      </c>
      <c r="B148" s="111"/>
      <c r="C148" s="66"/>
      <c r="D148" s="76"/>
      <c r="E148" s="56"/>
    </row>
    <row r="149" spans="1:5" ht="12.75">
      <c r="A149" s="56" t="s">
        <v>246</v>
      </c>
      <c r="B149" s="69" t="s">
        <v>244</v>
      </c>
      <c r="C149" s="66" t="s">
        <v>247</v>
      </c>
      <c r="D149" s="101"/>
      <c r="E149" s="61">
        <f>E151+E153+E155</f>
        <v>5727.2</v>
      </c>
    </row>
    <row r="150" spans="1:5" ht="12.75">
      <c r="A150" s="60" t="s">
        <v>143</v>
      </c>
      <c r="B150" s="66"/>
      <c r="C150" s="66"/>
      <c r="D150" s="76"/>
      <c r="E150" s="56"/>
    </row>
    <row r="151" spans="1:5" ht="12.75">
      <c r="A151" s="56" t="s">
        <v>144</v>
      </c>
      <c r="B151" s="66" t="s">
        <v>244</v>
      </c>
      <c r="C151" s="66" t="s">
        <v>247</v>
      </c>
      <c r="D151" s="58">
        <v>100</v>
      </c>
      <c r="E151" s="56">
        <f>E152</f>
        <v>5013</v>
      </c>
    </row>
    <row r="152" spans="1:5" ht="12.75">
      <c r="A152" s="109" t="s">
        <v>248</v>
      </c>
      <c r="B152" s="69" t="s">
        <v>244</v>
      </c>
      <c r="C152" s="69" t="s">
        <v>247</v>
      </c>
      <c r="D152" s="58">
        <v>110</v>
      </c>
      <c r="E152" s="61">
        <v>5013</v>
      </c>
    </row>
    <row r="153" spans="1:5" ht="12.75">
      <c r="A153" s="61" t="s">
        <v>153</v>
      </c>
      <c r="B153" s="66" t="s">
        <v>244</v>
      </c>
      <c r="C153" s="66" t="s">
        <v>247</v>
      </c>
      <c r="D153" s="58">
        <v>200</v>
      </c>
      <c r="E153" s="56">
        <f>E154</f>
        <v>713.2</v>
      </c>
    </row>
    <row r="154" spans="1:5" ht="12.75">
      <c r="A154" s="61" t="s">
        <v>154</v>
      </c>
      <c r="B154" s="66" t="s">
        <v>244</v>
      </c>
      <c r="C154" s="66" t="s">
        <v>247</v>
      </c>
      <c r="D154" s="58">
        <v>240</v>
      </c>
      <c r="E154" s="56">
        <v>713.2</v>
      </c>
    </row>
    <row r="155" spans="1:5" ht="12.75">
      <c r="A155" s="61" t="s">
        <v>155</v>
      </c>
      <c r="B155" s="66" t="s">
        <v>244</v>
      </c>
      <c r="C155" s="66" t="s">
        <v>247</v>
      </c>
      <c r="D155" s="58">
        <v>800</v>
      </c>
      <c r="E155" s="56">
        <f>E156</f>
        <v>1</v>
      </c>
    </row>
    <row r="156" spans="1:5" ht="12.75">
      <c r="A156" s="61" t="s">
        <v>156</v>
      </c>
      <c r="B156" s="66" t="s">
        <v>244</v>
      </c>
      <c r="C156" s="66" t="s">
        <v>247</v>
      </c>
      <c r="D156" s="58">
        <v>850</v>
      </c>
      <c r="E156" s="56">
        <v>1</v>
      </c>
    </row>
    <row r="157" spans="1:5" ht="12.75">
      <c r="A157" s="47" t="s">
        <v>249</v>
      </c>
      <c r="B157" s="74" t="s">
        <v>250</v>
      </c>
      <c r="C157" s="74"/>
      <c r="D157" s="75"/>
      <c r="E157" s="47">
        <f>E158</f>
        <v>2285.8</v>
      </c>
    </row>
    <row r="158" spans="1:5" ht="12.75">
      <c r="A158" s="61" t="s">
        <v>251</v>
      </c>
      <c r="B158" s="57" t="s">
        <v>252</v>
      </c>
      <c r="C158" s="57"/>
      <c r="D158" s="58"/>
      <c r="E158" s="61">
        <f>E160+E163+E167</f>
        <v>2285.8</v>
      </c>
    </row>
    <row r="159" spans="1:5" ht="12.75">
      <c r="A159" s="108" t="s">
        <v>253</v>
      </c>
      <c r="B159" s="57"/>
      <c r="C159" s="57"/>
      <c r="D159" s="58"/>
      <c r="E159" s="61"/>
    </row>
    <row r="160" spans="1:5" ht="12.75">
      <c r="A160" s="62" t="s">
        <v>254</v>
      </c>
      <c r="B160" s="74" t="s">
        <v>252</v>
      </c>
      <c r="C160" s="57" t="s">
        <v>255</v>
      </c>
      <c r="D160" s="75"/>
      <c r="E160" s="47">
        <f>E161</f>
        <v>560</v>
      </c>
    </row>
    <row r="161" spans="1:5" ht="12.75">
      <c r="A161" s="61" t="s">
        <v>153</v>
      </c>
      <c r="B161" s="57" t="s">
        <v>252</v>
      </c>
      <c r="C161" s="57" t="s">
        <v>255</v>
      </c>
      <c r="D161" s="58">
        <v>200</v>
      </c>
      <c r="E161" s="61">
        <f>E162</f>
        <v>560</v>
      </c>
    </row>
    <row r="162" spans="1:5" ht="12.75">
      <c r="A162" s="61" t="s">
        <v>154</v>
      </c>
      <c r="B162" s="57" t="s">
        <v>252</v>
      </c>
      <c r="C162" s="57" t="s">
        <v>255</v>
      </c>
      <c r="D162" s="58">
        <v>240</v>
      </c>
      <c r="E162" s="61">
        <v>560</v>
      </c>
    </row>
    <row r="163" spans="1:5" ht="12.75">
      <c r="A163" s="64" t="s">
        <v>256</v>
      </c>
      <c r="B163" s="74" t="s">
        <v>252</v>
      </c>
      <c r="C163" s="57" t="s">
        <v>257</v>
      </c>
      <c r="D163" s="75"/>
      <c r="E163" s="47">
        <f>E164</f>
        <v>1144</v>
      </c>
    </row>
    <row r="164" spans="1:5" ht="12.75">
      <c r="A164" s="61" t="s">
        <v>153</v>
      </c>
      <c r="B164" s="57" t="s">
        <v>252</v>
      </c>
      <c r="C164" s="57" t="s">
        <v>257</v>
      </c>
      <c r="D164" s="58">
        <v>200</v>
      </c>
      <c r="E164" s="61">
        <f>E165</f>
        <v>1144</v>
      </c>
    </row>
    <row r="165" spans="1:5" ht="12.75">
      <c r="A165" s="61" t="s">
        <v>154</v>
      </c>
      <c r="B165" s="57" t="s">
        <v>252</v>
      </c>
      <c r="C165" s="57" t="s">
        <v>257</v>
      </c>
      <c r="D165" s="58">
        <v>240</v>
      </c>
      <c r="E165" s="61">
        <f>1674-530</f>
        <v>1144</v>
      </c>
    </row>
    <row r="166" spans="1:5" ht="12.75">
      <c r="A166" s="108" t="s">
        <v>212</v>
      </c>
      <c r="B166" s="57"/>
      <c r="C166" s="57"/>
      <c r="D166" s="58"/>
      <c r="E166" s="61"/>
    </row>
    <row r="167" spans="1:5" ht="12.75">
      <c r="A167" s="62" t="s">
        <v>258</v>
      </c>
      <c r="B167" s="74" t="s">
        <v>252</v>
      </c>
      <c r="C167" s="71" t="s">
        <v>259</v>
      </c>
      <c r="D167" s="75"/>
      <c r="E167" s="47">
        <f>E170+E172</f>
        <v>581.8000000000001</v>
      </c>
    </row>
    <row r="168" spans="1:5" ht="12.75">
      <c r="A168" s="64" t="s">
        <v>260</v>
      </c>
      <c r="B168" s="74"/>
      <c r="C168" s="96"/>
      <c r="D168" s="75"/>
      <c r="E168" s="47"/>
    </row>
    <row r="169" spans="1:5" ht="12.75">
      <c r="A169" s="60" t="s">
        <v>143</v>
      </c>
      <c r="B169" s="74"/>
      <c r="C169" s="96"/>
      <c r="D169" s="75"/>
      <c r="E169" s="47"/>
    </row>
    <row r="170" spans="1:5" ht="12.75">
      <c r="A170" s="56" t="s">
        <v>144</v>
      </c>
      <c r="B170" s="57" t="s">
        <v>252</v>
      </c>
      <c r="C170" s="71" t="s">
        <v>259</v>
      </c>
      <c r="D170" s="58">
        <v>100</v>
      </c>
      <c r="E170" s="61">
        <f>E171</f>
        <v>503.1</v>
      </c>
    </row>
    <row r="171" spans="1:5" ht="12.75">
      <c r="A171" s="109" t="s">
        <v>248</v>
      </c>
      <c r="B171" s="57" t="s">
        <v>252</v>
      </c>
      <c r="C171" s="71" t="s">
        <v>259</v>
      </c>
      <c r="D171" s="58">
        <v>110</v>
      </c>
      <c r="E171" s="61">
        <f>511.1-8</f>
        <v>503.1</v>
      </c>
    </row>
    <row r="172" spans="1:5" ht="12.75">
      <c r="A172" s="61" t="s">
        <v>153</v>
      </c>
      <c r="B172" s="57" t="s">
        <v>252</v>
      </c>
      <c r="C172" s="71" t="s">
        <v>259</v>
      </c>
      <c r="D172" s="58">
        <v>200</v>
      </c>
      <c r="E172" s="61">
        <f>E173</f>
        <v>78.7</v>
      </c>
    </row>
    <row r="173" spans="1:5" ht="12.75">
      <c r="A173" s="61" t="s">
        <v>154</v>
      </c>
      <c r="B173" s="57" t="s">
        <v>252</v>
      </c>
      <c r="C173" s="71" t="s">
        <v>259</v>
      </c>
      <c r="D173" s="58">
        <v>240</v>
      </c>
      <c r="E173" s="61">
        <f>103.2-24.5</f>
        <v>78.7</v>
      </c>
    </row>
    <row r="174" spans="1:5" ht="12.75">
      <c r="A174" s="47" t="s">
        <v>261</v>
      </c>
      <c r="B174" s="74" t="s">
        <v>262</v>
      </c>
      <c r="C174" s="74"/>
      <c r="D174" s="47"/>
      <c r="E174" s="47">
        <f>E175</f>
        <v>2055</v>
      </c>
    </row>
    <row r="175" spans="1:5" ht="12.75">
      <c r="A175" s="108" t="s">
        <v>263</v>
      </c>
      <c r="B175" s="57" t="s">
        <v>264</v>
      </c>
      <c r="C175" s="57"/>
      <c r="D175" s="61"/>
      <c r="E175" s="61">
        <v>2055</v>
      </c>
    </row>
    <row r="176" spans="1:5" ht="12.75">
      <c r="A176" s="108" t="s">
        <v>212</v>
      </c>
      <c r="B176" s="57"/>
      <c r="C176" s="57"/>
      <c r="D176" s="61"/>
      <c r="E176" s="61"/>
    </row>
    <row r="177" spans="1:5" ht="12.75">
      <c r="A177" s="62" t="s">
        <v>265</v>
      </c>
      <c r="B177" s="74" t="s">
        <v>264</v>
      </c>
      <c r="C177" s="57" t="s">
        <v>266</v>
      </c>
      <c r="D177" s="75"/>
      <c r="E177" s="47">
        <f>E179</f>
        <v>2055</v>
      </c>
    </row>
    <row r="178" spans="1:5" ht="12.75">
      <c r="A178" s="64" t="s">
        <v>267</v>
      </c>
      <c r="B178" s="74"/>
      <c r="C178" s="74"/>
      <c r="D178" s="75"/>
      <c r="E178" s="47"/>
    </row>
    <row r="179" spans="1:5" ht="12.75">
      <c r="A179" s="61" t="s">
        <v>153</v>
      </c>
      <c r="B179" s="57" t="s">
        <v>264</v>
      </c>
      <c r="C179" s="57" t="s">
        <v>266</v>
      </c>
      <c r="D179" s="58">
        <v>200</v>
      </c>
      <c r="E179" s="61">
        <f>E180</f>
        <v>2055</v>
      </c>
    </row>
    <row r="180" spans="1:5" ht="12.75">
      <c r="A180" s="61" t="s">
        <v>154</v>
      </c>
      <c r="B180" s="57" t="s">
        <v>264</v>
      </c>
      <c r="C180" s="57" t="s">
        <v>266</v>
      </c>
      <c r="D180" s="58">
        <v>240</v>
      </c>
      <c r="E180" s="61">
        <v>2055</v>
      </c>
    </row>
    <row r="181" spans="1:5" ht="12.75">
      <c r="A181" s="47" t="s">
        <v>268</v>
      </c>
      <c r="B181" s="74" t="s">
        <v>269</v>
      </c>
      <c r="C181" s="74"/>
      <c r="D181" s="75"/>
      <c r="E181" s="47">
        <f>E182+E189</f>
        <v>10979.6</v>
      </c>
    </row>
    <row r="182" spans="1:5" ht="12.75">
      <c r="A182" s="47" t="s">
        <v>270</v>
      </c>
      <c r="B182" s="74" t="s">
        <v>271</v>
      </c>
      <c r="C182" s="74"/>
      <c r="D182" s="75"/>
      <c r="E182" s="47">
        <f>E183</f>
        <v>1618.3999999999999</v>
      </c>
    </row>
    <row r="183" spans="1:5" ht="12.75">
      <c r="A183" s="60" t="s">
        <v>272</v>
      </c>
      <c r="B183" s="57" t="s">
        <v>271</v>
      </c>
      <c r="C183" s="57" t="s">
        <v>273</v>
      </c>
      <c r="D183" s="58"/>
      <c r="E183" s="61">
        <f>E187</f>
        <v>1618.3999999999999</v>
      </c>
    </row>
    <row r="184" spans="1:5" ht="12.75">
      <c r="A184" s="109" t="s">
        <v>274</v>
      </c>
      <c r="B184" s="57"/>
      <c r="C184" s="57"/>
      <c r="D184" s="58"/>
      <c r="E184" s="61"/>
    </row>
    <row r="185" spans="1:5" ht="12.75">
      <c r="A185" s="109" t="s">
        <v>275</v>
      </c>
      <c r="B185" s="57"/>
      <c r="C185" s="57"/>
      <c r="D185" s="58"/>
      <c r="E185" s="61"/>
    </row>
    <row r="186" spans="1:5" ht="12.75">
      <c r="A186" s="56" t="s">
        <v>276</v>
      </c>
      <c r="B186" s="57"/>
      <c r="C186" s="57"/>
      <c r="D186" s="58"/>
      <c r="E186" s="61"/>
    </row>
    <row r="187" spans="1:5" ht="12.75">
      <c r="A187" s="56" t="s">
        <v>277</v>
      </c>
      <c r="B187" s="57" t="s">
        <v>271</v>
      </c>
      <c r="C187" s="57" t="s">
        <v>273</v>
      </c>
      <c r="D187" s="58">
        <v>300</v>
      </c>
      <c r="E187" s="61">
        <f>E188</f>
        <v>1618.3999999999999</v>
      </c>
    </row>
    <row r="188" spans="1:5" ht="12.75">
      <c r="A188" s="61" t="s">
        <v>278</v>
      </c>
      <c r="B188" s="57" t="s">
        <v>271</v>
      </c>
      <c r="C188" s="57" t="s">
        <v>273</v>
      </c>
      <c r="D188" s="58">
        <v>310</v>
      </c>
      <c r="E188" s="61">
        <f>1618.3+0.1</f>
        <v>1618.3999999999999</v>
      </c>
    </row>
    <row r="189" spans="1:5" ht="12.75">
      <c r="A189" s="106" t="s">
        <v>279</v>
      </c>
      <c r="B189" s="96" t="s">
        <v>280</v>
      </c>
      <c r="C189" s="96"/>
      <c r="D189" s="75"/>
      <c r="E189" s="47">
        <f>E191+E195</f>
        <v>9361.2</v>
      </c>
    </row>
    <row r="190" spans="1:5" ht="12.75">
      <c r="A190" s="91" t="s">
        <v>281</v>
      </c>
      <c r="B190" s="112"/>
      <c r="C190" s="112"/>
      <c r="D190" s="89"/>
      <c r="E190" s="61"/>
    </row>
    <row r="191" spans="1:5" ht="12.75">
      <c r="A191" s="93" t="s">
        <v>282</v>
      </c>
      <c r="B191" s="112" t="s">
        <v>280</v>
      </c>
      <c r="C191" s="112" t="s">
        <v>283</v>
      </c>
      <c r="D191" s="89"/>
      <c r="E191" s="61">
        <f>E192</f>
        <v>6562.8</v>
      </c>
    </row>
    <row r="192" spans="1:5" ht="12.75">
      <c r="A192" s="56" t="s">
        <v>277</v>
      </c>
      <c r="B192" s="71" t="s">
        <v>280</v>
      </c>
      <c r="C192" s="71" t="s">
        <v>283</v>
      </c>
      <c r="D192" s="89">
        <v>300</v>
      </c>
      <c r="E192" s="61">
        <f>E193</f>
        <v>6562.8</v>
      </c>
    </row>
    <row r="193" spans="1:5" ht="12.75">
      <c r="A193" s="61" t="s">
        <v>284</v>
      </c>
      <c r="B193" s="71" t="s">
        <v>280</v>
      </c>
      <c r="C193" s="71" t="s">
        <v>283</v>
      </c>
      <c r="D193" s="89">
        <v>313</v>
      </c>
      <c r="E193" s="61">
        <f>5812.1+750.7</f>
        <v>6562.8</v>
      </c>
    </row>
    <row r="194" spans="1:5" ht="12.75">
      <c r="A194" s="91" t="s">
        <v>285</v>
      </c>
      <c r="B194" s="112"/>
      <c r="C194" s="112"/>
      <c r="D194" s="89"/>
      <c r="E194" s="61"/>
    </row>
    <row r="195" spans="1:5" ht="12.75">
      <c r="A195" s="93" t="s">
        <v>286</v>
      </c>
      <c r="B195" s="112" t="s">
        <v>280</v>
      </c>
      <c r="C195" s="112" t="s">
        <v>287</v>
      </c>
      <c r="D195" s="89"/>
      <c r="E195" s="61">
        <f>E196</f>
        <v>2798.3999999999996</v>
      </c>
    </row>
    <row r="196" spans="1:5" ht="12.75">
      <c r="A196" s="56" t="s">
        <v>277</v>
      </c>
      <c r="B196" s="71" t="s">
        <v>280</v>
      </c>
      <c r="C196" s="71" t="s">
        <v>287</v>
      </c>
      <c r="D196" s="89">
        <v>300</v>
      </c>
      <c r="E196" s="61">
        <f>E197</f>
        <v>2798.3999999999996</v>
      </c>
    </row>
    <row r="197" spans="1:5" ht="12.75">
      <c r="A197" s="61" t="s">
        <v>288</v>
      </c>
      <c r="B197" s="71" t="s">
        <v>280</v>
      </c>
      <c r="C197" s="71" t="s">
        <v>287</v>
      </c>
      <c r="D197" s="89">
        <v>323</v>
      </c>
      <c r="E197" s="61">
        <f>2500.2+298.2</f>
        <v>2798.3999999999996</v>
      </c>
    </row>
    <row r="198" spans="1:5" ht="12.75">
      <c r="A198" s="106" t="s">
        <v>289</v>
      </c>
      <c r="B198" s="96" t="s">
        <v>290</v>
      </c>
      <c r="C198" s="96"/>
      <c r="D198" s="105"/>
      <c r="E198" s="47">
        <f>E200+E212</f>
        <v>9077.1</v>
      </c>
    </row>
    <row r="199" spans="1:5" ht="12.75">
      <c r="A199" s="61" t="s">
        <v>253</v>
      </c>
      <c r="B199" s="71"/>
      <c r="C199" s="71"/>
      <c r="D199" s="89"/>
      <c r="E199" s="61"/>
    </row>
    <row r="200" spans="1:5" ht="12.75">
      <c r="A200" s="47" t="s">
        <v>291</v>
      </c>
      <c r="B200" s="74" t="s">
        <v>292</v>
      </c>
      <c r="C200" s="74"/>
      <c r="D200" s="75"/>
      <c r="E200" s="47">
        <f>E201+E204</f>
        <v>8877.1</v>
      </c>
    </row>
    <row r="201" spans="1:5" ht="12.75">
      <c r="A201" s="61" t="s">
        <v>293</v>
      </c>
      <c r="B201" s="57" t="s">
        <v>292</v>
      </c>
      <c r="C201" s="57" t="s">
        <v>294</v>
      </c>
      <c r="D201" s="58"/>
      <c r="E201" s="61">
        <f>E202</f>
        <v>200</v>
      </c>
    </row>
    <row r="202" spans="1:5" ht="12.75">
      <c r="A202" s="61" t="s">
        <v>153</v>
      </c>
      <c r="B202" s="57" t="s">
        <v>292</v>
      </c>
      <c r="C202" s="57" t="s">
        <v>294</v>
      </c>
      <c r="D202" s="58">
        <v>200</v>
      </c>
      <c r="E202" s="61">
        <v>200</v>
      </c>
    </row>
    <row r="203" spans="1:5" ht="12.75">
      <c r="A203" s="61" t="s">
        <v>154</v>
      </c>
      <c r="B203" s="57" t="s">
        <v>292</v>
      </c>
      <c r="C203" s="57" t="s">
        <v>294</v>
      </c>
      <c r="D203" s="58">
        <v>240</v>
      </c>
      <c r="E203" s="61">
        <v>200</v>
      </c>
    </row>
    <row r="204" spans="1:5" ht="12.75">
      <c r="A204" s="61" t="s">
        <v>295</v>
      </c>
      <c r="B204" s="57" t="s">
        <v>292</v>
      </c>
      <c r="C204" s="57" t="s">
        <v>296</v>
      </c>
      <c r="D204" s="58"/>
      <c r="E204" s="47">
        <f>E206+E208+E210</f>
        <v>8677.1</v>
      </c>
    </row>
    <row r="205" spans="1:5" ht="12.75">
      <c r="A205" s="60" t="s">
        <v>143</v>
      </c>
      <c r="B205" s="57"/>
      <c r="C205" s="57"/>
      <c r="D205" s="58"/>
      <c r="E205" s="61"/>
    </row>
    <row r="206" spans="1:5" ht="12.75">
      <c r="A206" s="56" t="s">
        <v>144</v>
      </c>
      <c r="B206" s="57" t="s">
        <v>292</v>
      </c>
      <c r="C206" s="57" t="s">
        <v>296</v>
      </c>
      <c r="D206" s="58">
        <v>100</v>
      </c>
      <c r="E206" s="61">
        <f>E207</f>
        <v>7578.5</v>
      </c>
    </row>
    <row r="207" spans="1:5" ht="12.75">
      <c r="A207" s="109" t="s">
        <v>248</v>
      </c>
      <c r="B207" s="57" t="s">
        <v>292</v>
      </c>
      <c r="C207" s="57" t="s">
        <v>296</v>
      </c>
      <c r="D207" s="58">
        <v>110</v>
      </c>
      <c r="E207" s="61">
        <f>7308.5+125+145</f>
        <v>7578.5</v>
      </c>
    </row>
    <row r="208" spans="1:5" ht="12.75">
      <c r="A208" s="61" t="s">
        <v>153</v>
      </c>
      <c r="B208" s="57" t="s">
        <v>292</v>
      </c>
      <c r="C208" s="57" t="s">
        <v>296</v>
      </c>
      <c r="D208" s="58">
        <v>200</v>
      </c>
      <c r="E208" s="61">
        <f>E209</f>
        <v>1097.6</v>
      </c>
    </row>
    <row r="209" spans="1:5" ht="12.75">
      <c r="A209" s="61" t="s">
        <v>154</v>
      </c>
      <c r="B209" s="57" t="s">
        <v>292</v>
      </c>
      <c r="C209" s="57" t="s">
        <v>296</v>
      </c>
      <c r="D209" s="58">
        <v>240</v>
      </c>
      <c r="E209" s="61">
        <f>1367.6-270</f>
        <v>1097.6</v>
      </c>
    </row>
    <row r="210" spans="1:5" ht="12.75">
      <c r="A210" s="61" t="s">
        <v>155</v>
      </c>
      <c r="B210" s="57" t="s">
        <v>292</v>
      </c>
      <c r="C210" s="57" t="s">
        <v>296</v>
      </c>
      <c r="D210" s="58">
        <v>800</v>
      </c>
      <c r="E210" s="61">
        <v>1</v>
      </c>
    </row>
    <row r="211" spans="1:5" ht="12.75">
      <c r="A211" s="61" t="s">
        <v>156</v>
      </c>
      <c r="B211" s="57" t="s">
        <v>292</v>
      </c>
      <c r="C211" s="57" t="s">
        <v>296</v>
      </c>
      <c r="D211" s="58">
        <v>850</v>
      </c>
      <c r="E211" s="61">
        <v>1</v>
      </c>
    </row>
    <row r="212" spans="1:5" ht="12.75">
      <c r="A212" s="106" t="s">
        <v>297</v>
      </c>
      <c r="B212" s="96" t="s">
        <v>298</v>
      </c>
      <c r="C212" s="96"/>
      <c r="D212" s="105"/>
      <c r="E212" s="47">
        <v>200</v>
      </c>
    </row>
    <row r="213" spans="1:5" ht="12.75">
      <c r="A213" s="61" t="s">
        <v>293</v>
      </c>
      <c r="B213" s="71" t="s">
        <v>298</v>
      </c>
      <c r="C213" s="71" t="s">
        <v>294</v>
      </c>
      <c r="D213" s="89"/>
      <c r="E213" s="61">
        <v>200</v>
      </c>
    </row>
    <row r="214" spans="1:5" ht="12.75">
      <c r="A214" s="61" t="s">
        <v>153</v>
      </c>
      <c r="B214" s="71" t="s">
        <v>298</v>
      </c>
      <c r="C214" s="71" t="s">
        <v>294</v>
      </c>
      <c r="D214" s="89">
        <v>200</v>
      </c>
      <c r="E214" s="61">
        <v>200</v>
      </c>
    </row>
    <row r="215" spans="1:5" ht="12.75">
      <c r="A215" s="61" t="s">
        <v>154</v>
      </c>
      <c r="B215" s="71" t="s">
        <v>299</v>
      </c>
      <c r="C215" s="71" t="s">
        <v>294</v>
      </c>
      <c r="D215" s="89">
        <v>240</v>
      </c>
      <c r="E215" s="61">
        <v>200</v>
      </c>
    </row>
    <row r="216" spans="1:5" ht="12.75">
      <c r="A216" s="106" t="s">
        <v>300</v>
      </c>
      <c r="B216" s="96" t="s">
        <v>301</v>
      </c>
      <c r="C216" s="113"/>
      <c r="D216" s="47"/>
      <c r="E216" s="47">
        <f>E217+E223</f>
        <v>3677.7</v>
      </c>
    </row>
    <row r="217" spans="1:5" ht="12.75">
      <c r="A217" s="47" t="s">
        <v>302</v>
      </c>
      <c r="B217" s="96" t="s">
        <v>303</v>
      </c>
      <c r="C217" s="113"/>
      <c r="D217" s="47"/>
      <c r="E217" s="47">
        <f>E219</f>
        <v>1085.5</v>
      </c>
    </row>
    <row r="218" spans="1:5" ht="12.75">
      <c r="A218" s="61" t="s">
        <v>304</v>
      </c>
      <c r="B218" s="71"/>
      <c r="C218" s="114"/>
      <c r="D218" s="61"/>
      <c r="E218" s="61"/>
    </row>
    <row r="219" spans="1:5" ht="12.75">
      <c r="A219" s="90" t="s">
        <v>305</v>
      </c>
      <c r="B219" s="71" t="s">
        <v>303</v>
      </c>
      <c r="C219" s="71" t="s">
        <v>306</v>
      </c>
      <c r="D219" s="58"/>
      <c r="E219" s="61">
        <f>E220</f>
        <v>1085.5</v>
      </c>
    </row>
    <row r="220" spans="1:5" ht="12.75">
      <c r="A220" s="61" t="s">
        <v>153</v>
      </c>
      <c r="B220" s="71" t="s">
        <v>303</v>
      </c>
      <c r="C220" s="71" t="s">
        <v>306</v>
      </c>
      <c r="D220" s="58">
        <v>200</v>
      </c>
      <c r="E220" s="61">
        <f>E221</f>
        <v>1085.5</v>
      </c>
    </row>
    <row r="221" spans="1:5" ht="12.75">
      <c r="A221" s="61" t="s">
        <v>154</v>
      </c>
      <c r="B221" s="71" t="s">
        <v>303</v>
      </c>
      <c r="C221" s="71" t="s">
        <v>306</v>
      </c>
      <c r="D221" s="58">
        <v>240</v>
      </c>
      <c r="E221" s="61">
        <f>1383.1-297.6</f>
        <v>1085.5</v>
      </c>
    </row>
    <row r="222" spans="1:5" ht="12.75">
      <c r="A222" s="108" t="s">
        <v>304</v>
      </c>
      <c r="B222" s="71"/>
      <c r="C222" s="71"/>
      <c r="D222" s="58"/>
      <c r="E222" s="61"/>
    </row>
    <row r="223" spans="1:5" ht="12.75">
      <c r="A223" s="115" t="s">
        <v>307</v>
      </c>
      <c r="B223" s="96" t="s">
        <v>308</v>
      </c>
      <c r="C223" s="96"/>
      <c r="D223" s="75"/>
      <c r="E223" s="47">
        <f>E224</f>
        <v>2592.2</v>
      </c>
    </row>
    <row r="224" spans="1:5" ht="12.75">
      <c r="A224" s="61" t="s">
        <v>309</v>
      </c>
      <c r="B224" s="71" t="s">
        <v>308</v>
      </c>
      <c r="C224" s="57" t="s">
        <v>310</v>
      </c>
      <c r="D224" s="58"/>
      <c r="E224" s="61">
        <f>E226+E228+E230</f>
        <v>2592.2</v>
      </c>
    </row>
    <row r="225" spans="1:5" ht="12.75">
      <c r="A225" s="60" t="s">
        <v>143</v>
      </c>
      <c r="B225" s="71"/>
      <c r="C225" s="57"/>
      <c r="D225" s="58"/>
      <c r="E225" s="61"/>
    </row>
    <row r="226" spans="1:5" ht="12.75">
      <c r="A226" s="56" t="s">
        <v>144</v>
      </c>
      <c r="B226" s="71" t="s">
        <v>308</v>
      </c>
      <c r="C226" s="57" t="s">
        <v>310</v>
      </c>
      <c r="D226" s="58">
        <v>100</v>
      </c>
      <c r="E226" s="61">
        <v>2581.6</v>
      </c>
    </row>
    <row r="227" spans="1:5" ht="12.75">
      <c r="A227" s="61" t="s">
        <v>248</v>
      </c>
      <c r="B227" s="71" t="s">
        <v>308</v>
      </c>
      <c r="C227" s="57" t="s">
        <v>310</v>
      </c>
      <c r="D227" s="58">
        <v>110</v>
      </c>
      <c r="E227" s="61">
        <v>2581.6</v>
      </c>
    </row>
    <row r="228" spans="1:5" ht="12.75">
      <c r="A228" s="61" t="s">
        <v>153</v>
      </c>
      <c r="B228" s="71" t="s">
        <v>308</v>
      </c>
      <c r="C228" s="57" t="s">
        <v>310</v>
      </c>
      <c r="D228" s="58">
        <v>200</v>
      </c>
      <c r="E228" s="61">
        <v>9.6</v>
      </c>
    </row>
    <row r="229" spans="1:5" ht="12.75">
      <c r="A229" s="61" t="s">
        <v>154</v>
      </c>
      <c r="B229" s="71" t="s">
        <v>308</v>
      </c>
      <c r="C229" s="57" t="s">
        <v>310</v>
      </c>
      <c r="D229" s="58">
        <v>240</v>
      </c>
      <c r="E229" s="61">
        <v>9.6</v>
      </c>
    </row>
    <row r="230" spans="1:5" ht="12.75">
      <c r="A230" s="61" t="s">
        <v>155</v>
      </c>
      <c r="B230" s="71" t="s">
        <v>308</v>
      </c>
      <c r="C230" s="57" t="s">
        <v>310</v>
      </c>
      <c r="D230" s="58">
        <v>800</v>
      </c>
      <c r="E230" s="61">
        <v>1</v>
      </c>
    </row>
    <row r="231" spans="1:5" ht="12.75">
      <c r="A231" s="61" t="s">
        <v>156</v>
      </c>
      <c r="B231" s="71" t="s">
        <v>308</v>
      </c>
      <c r="C231" s="57" t="s">
        <v>310</v>
      </c>
      <c r="D231" s="58">
        <v>850</v>
      </c>
      <c r="E231" s="61">
        <v>1</v>
      </c>
    </row>
    <row r="232" spans="1:8" ht="12.75">
      <c r="A232" s="47" t="s">
        <v>311</v>
      </c>
      <c r="B232" s="96"/>
      <c r="C232" s="113"/>
      <c r="D232" s="47"/>
      <c r="E232" s="116">
        <f>E18+E98+E104+E157+E174+E181+E198+E216</f>
        <v>88768.5</v>
      </c>
      <c r="H232" s="55">
        <f>SUM(H18:H231)</f>
        <v>485</v>
      </c>
    </row>
    <row r="233" spans="1:5" ht="12.75">
      <c r="A233" s="117"/>
      <c r="B233" s="118"/>
      <c r="C233" s="119"/>
      <c r="D233" s="119"/>
      <c r="E233" s="117"/>
    </row>
    <row r="234" spans="1:5" ht="12.75">
      <c r="A234" s="36"/>
      <c r="B234" s="120"/>
      <c r="C234" s="121"/>
      <c r="D234" s="121"/>
      <c r="E234" s="36"/>
    </row>
    <row r="242" spans="1:5" ht="12.75">
      <c r="A242" s="122"/>
      <c r="B242" s="123"/>
      <c r="C242" s="123"/>
      <c r="D242" s="123"/>
      <c r="E242" s="123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3"/>
      <c r="B245" s="123"/>
      <c r="C245" s="123"/>
      <c r="D245" s="123"/>
      <c r="E245" s="123"/>
    </row>
    <row r="246" spans="1:5" ht="12.75">
      <c r="A246" s="123"/>
      <c r="B246" s="123"/>
      <c r="C246" s="123"/>
      <c r="D246" s="123"/>
      <c r="E246" s="123"/>
    </row>
    <row r="247" spans="1:5" ht="12.75">
      <c r="A247" s="125"/>
      <c r="B247" s="125"/>
      <c r="C247" s="125"/>
      <c r="D247" s="126"/>
      <c r="E247" s="126"/>
    </row>
    <row r="248" spans="1:5" ht="12.75">
      <c r="A248" s="127"/>
      <c r="B248" s="127"/>
      <c r="C248" s="127"/>
      <c r="D248" s="127"/>
      <c r="E248" s="128"/>
    </row>
    <row r="249" spans="1:5" ht="12.75">
      <c r="A249" s="127"/>
      <c r="B249" s="127"/>
      <c r="C249" s="127"/>
      <c r="D249" s="127"/>
      <c r="E249" s="127"/>
    </row>
    <row r="250" spans="1:5" ht="12.75">
      <c r="A250" s="122"/>
      <c r="B250" s="129"/>
      <c r="C250" s="127"/>
      <c r="D250" s="127"/>
      <c r="E250" s="130"/>
    </row>
    <row r="251" spans="1:5" ht="12.75">
      <c r="A251" s="122"/>
      <c r="B251" s="131"/>
      <c r="C251" s="127"/>
      <c r="D251" s="127"/>
      <c r="E251" s="130"/>
    </row>
    <row r="252" spans="1:5" ht="12.75">
      <c r="A252" s="125"/>
      <c r="B252" s="132"/>
      <c r="C252" s="132"/>
      <c r="D252" s="132"/>
      <c r="E252" s="133"/>
    </row>
    <row r="253" spans="1:5" ht="12.75">
      <c r="A253" s="125"/>
      <c r="B253" s="132"/>
      <c r="C253" s="132"/>
      <c r="D253" s="132"/>
      <c r="E253" s="133"/>
    </row>
    <row r="254" spans="1:5" ht="12.75">
      <c r="A254" s="125"/>
      <c r="B254" s="132"/>
      <c r="C254" s="132"/>
      <c r="D254" s="132"/>
      <c r="E254" s="133"/>
    </row>
    <row r="255" spans="1:5" ht="12.75">
      <c r="A255" s="125"/>
      <c r="B255" s="132"/>
      <c r="C255" s="132"/>
      <c r="D255" s="132"/>
      <c r="E255" s="133"/>
    </row>
    <row r="256" spans="1:5" ht="12.75">
      <c r="A256" s="122"/>
      <c r="B256" s="127"/>
      <c r="C256" s="127"/>
      <c r="D256" s="127"/>
      <c r="E256" s="130"/>
    </row>
    <row r="257" spans="1:5" ht="12.75">
      <c r="A257" s="122"/>
      <c r="B257" s="127"/>
      <c r="C257" s="127"/>
      <c r="D257" s="127"/>
      <c r="E257" s="130"/>
    </row>
    <row r="258" spans="1:5" ht="12.75">
      <c r="A258" s="125"/>
      <c r="B258" s="132"/>
      <c r="C258" s="132"/>
      <c r="D258" s="132"/>
      <c r="E258" s="133"/>
    </row>
    <row r="259" spans="1:5" ht="12.75">
      <c r="A259" s="125"/>
      <c r="B259" s="132"/>
      <c r="C259" s="132"/>
      <c r="D259" s="132"/>
      <c r="E259" s="133"/>
    </row>
    <row r="260" spans="1:5" ht="12.75">
      <c r="A260" s="125"/>
      <c r="B260" s="132"/>
      <c r="C260" s="132"/>
      <c r="D260" s="132"/>
      <c r="E260" s="133"/>
    </row>
    <row r="261" spans="1:5" ht="12.75">
      <c r="A261" s="125"/>
      <c r="B261" s="132"/>
      <c r="C261" s="132"/>
      <c r="D261" s="132"/>
      <c r="E261" s="133"/>
    </row>
    <row r="262" spans="1:5" ht="12.75">
      <c r="A262" s="133"/>
      <c r="B262" s="132"/>
      <c r="C262" s="132"/>
      <c r="D262" s="132"/>
      <c r="E262" s="133"/>
    </row>
    <row r="263" spans="1:5" ht="12.75">
      <c r="A263" s="125"/>
      <c r="B263" s="132"/>
      <c r="C263" s="132"/>
      <c r="D263" s="132"/>
      <c r="E263" s="133"/>
    </row>
    <row r="264" spans="1:5" ht="12.75">
      <c r="A264" s="125"/>
      <c r="B264" s="132"/>
      <c r="C264" s="132"/>
      <c r="D264" s="132"/>
      <c r="E264" s="133"/>
    </row>
    <row r="265" spans="1:5" ht="12.75">
      <c r="A265" s="125"/>
      <c r="B265" s="132"/>
      <c r="C265" s="132"/>
      <c r="D265" s="132"/>
      <c r="E265" s="133"/>
    </row>
    <row r="266" spans="1:5" ht="12.75">
      <c r="A266" s="125"/>
      <c r="B266" s="132"/>
      <c r="C266" s="132"/>
      <c r="D266" s="132"/>
      <c r="E266" s="133"/>
    </row>
    <row r="267" spans="1:5" ht="12.75">
      <c r="A267" s="125"/>
      <c r="B267" s="132"/>
      <c r="C267" s="132"/>
      <c r="D267" s="132"/>
      <c r="E267" s="133"/>
    </row>
    <row r="268" spans="1:5" ht="12.75">
      <c r="A268" s="125"/>
      <c r="B268" s="132"/>
      <c r="C268" s="132"/>
      <c r="D268" s="132"/>
      <c r="E268" s="133"/>
    </row>
    <row r="269" spans="1:5" ht="12.75">
      <c r="A269" s="125"/>
      <c r="B269" s="132"/>
      <c r="C269" s="132"/>
      <c r="D269" s="132"/>
      <c r="E269" s="133"/>
    </row>
    <row r="270" spans="1:5" ht="12.75">
      <c r="A270" s="122"/>
      <c r="B270" s="127"/>
      <c r="C270" s="127"/>
      <c r="D270" s="127"/>
      <c r="E270" s="130"/>
    </row>
    <row r="271" spans="1:5" ht="12.75">
      <c r="A271" s="122"/>
      <c r="B271" s="132"/>
      <c r="C271" s="132"/>
      <c r="D271" s="132"/>
      <c r="E271" s="133"/>
    </row>
    <row r="272" spans="1:5" ht="12.75">
      <c r="A272" s="125"/>
      <c r="B272" s="132"/>
      <c r="C272" s="132"/>
      <c r="D272" s="132"/>
      <c r="E272" s="133"/>
    </row>
    <row r="273" spans="1:5" ht="12.75">
      <c r="A273" s="125"/>
      <c r="B273" s="132"/>
      <c r="C273" s="132"/>
      <c r="D273" s="132"/>
      <c r="E273" s="133"/>
    </row>
    <row r="274" spans="1:5" ht="12.75">
      <c r="A274" s="125"/>
      <c r="B274" s="132"/>
      <c r="C274" s="132"/>
      <c r="D274" s="132"/>
      <c r="E274" s="133"/>
    </row>
    <row r="275" spans="1:5" ht="12.75">
      <c r="A275" s="125"/>
      <c r="B275" s="132"/>
      <c r="C275" s="132"/>
      <c r="D275" s="132"/>
      <c r="E275" s="133"/>
    </row>
    <row r="276" spans="1:5" ht="12.75">
      <c r="A276" s="125"/>
      <c r="B276" s="132"/>
      <c r="C276" s="132"/>
      <c r="D276" s="132"/>
      <c r="E276" s="125"/>
    </row>
    <row r="277" spans="1:5" ht="12.75">
      <c r="A277" s="125"/>
      <c r="B277" s="132"/>
      <c r="C277" s="132"/>
      <c r="D277" s="132"/>
      <c r="E277" s="125"/>
    </row>
    <row r="278" spans="1:5" ht="12.75">
      <c r="A278" s="125"/>
      <c r="B278" s="132"/>
      <c r="C278" s="132"/>
      <c r="D278" s="132"/>
      <c r="E278" s="133"/>
    </row>
    <row r="279" spans="1:5" ht="12.75">
      <c r="A279" s="125"/>
      <c r="B279" s="132"/>
      <c r="C279" s="132"/>
      <c r="D279" s="132"/>
      <c r="E279" s="133"/>
    </row>
    <row r="280" spans="1:5" ht="12.75">
      <c r="A280" s="125"/>
      <c r="B280" s="132"/>
      <c r="C280" s="132"/>
      <c r="D280" s="132"/>
      <c r="E280" s="133"/>
    </row>
    <row r="281" spans="1:5" ht="12.75">
      <c r="A281" s="125"/>
      <c r="B281" s="132"/>
      <c r="C281" s="132"/>
      <c r="D281" s="132"/>
      <c r="E281" s="133"/>
    </row>
    <row r="282" spans="1:5" ht="12.75">
      <c r="A282" s="125"/>
      <c r="B282" s="132"/>
      <c r="C282" s="132"/>
      <c r="D282" s="132"/>
      <c r="E282" s="133"/>
    </row>
    <row r="283" spans="1:5" ht="12.75">
      <c r="A283" s="125"/>
      <c r="B283" s="132"/>
      <c r="C283" s="132"/>
      <c r="D283" s="132"/>
      <c r="E283" s="133"/>
    </row>
    <row r="284" spans="1:5" ht="12.75">
      <c r="A284" s="125"/>
      <c r="B284" s="132"/>
      <c r="C284" s="132"/>
      <c r="D284" s="132"/>
      <c r="E284" s="133"/>
    </row>
    <row r="285" spans="1:5" ht="12.75">
      <c r="A285" s="125"/>
      <c r="B285" s="132"/>
      <c r="C285" s="132"/>
      <c r="D285" s="132"/>
      <c r="E285" s="133"/>
    </row>
    <row r="286" spans="1:5" ht="12.75">
      <c r="A286" s="125"/>
      <c r="B286" s="132"/>
      <c r="C286" s="132"/>
      <c r="D286" s="132"/>
      <c r="E286" s="133"/>
    </row>
    <row r="287" spans="1:5" ht="12.75">
      <c r="A287" s="125"/>
      <c r="B287" s="132"/>
      <c r="C287" s="132"/>
      <c r="D287" s="132"/>
      <c r="E287" s="133"/>
    </row>
    <row r="288" spans="1:5" ht="12.75">
      <c r="A288" s="122"/>
      <c r="B288" s="127"/>
      <c r="C288" s="127"/>
      <c r="D288" s="127"/>
      <c r="E288" s="130"/>
    </row>
    <row r="289" spans="1:5" ht="12.75">
      <c r="A289" s="125"/>
      <c r="B289" s="132"/>
      <c r="C289" s="132"/>
      <c r="D289" s="134"/>
      <c r="E289" s="133"/>
    </row>
    <row r="290" spans="1:5" ht="12.75">
      <c r="A290" s="125"/>
      <c r="B290" s="132"/>
      <c r="C290" s="132"/>
      <c r="D290" s="120"/>
      <c r="E290" s="133"/>
    </row>
    <row r="291" spans="1:5" ht="12.75">
      <c r="A291" s="125"/>
      <c r="B291" s="132"/>
      <c r="C291" s="132"/>
      <c r="D291" s="120"/>
      <c r="E291" s="133"/>
    </row>
    <row r="292" spans="1:5" ht="12.75">
      <c r="A292" s="122"/>
      <c r="B292" s="127"/>
      <c r="C292" s="127"/>
      <c r="D292" s="127"/>
      <c r="E292" s="130"/>
    </row>
    <row r="293" spans="1:5" ht="12.75">
      <c r="A293" s="125"/>
      <c r="B293" s="132"/>
      <c r="C293" s="132"/>
      <c r="D293" s="132"/>
      <c r="E293" s="133"/>
    </row>
    <row r="294" spans="1:5" ht="12.75">
      <c r="A294" s="125"/>
      <c r="B294" s="132"/>
      <c r="C294" s="132"/>
      <c r="D294" s="132"/>
      <c r="E294" s="125"/>
    </row>
    <row r="295" spans="1:5" ht="12.75">
      <c r="A295" s="125"/>
      <c r="B295" s="132"/>
      <c r="C295" s="132"/>
      <c r="D295" s="132"/>
      <c r="E295" s="133"/>
    </row>
    <row r="296" spans="1:5" ht="12.75">
      <c r="A296" s="125"/>
      <c r="B296" s="132"/>
      <c r="C296" s="132"/>
      <c r="D296" s="132"/>
      <c r="E296" s="133"/>
    </row>
    <row r="297" spans="1:5" ht="12.75">
      <c r="A297" s="125"/>
      <c r="B297" s="132"/>
      <c r="C297" s="132"/>
      <c r="D297" s="132"/>
      <c r="E297" s="133"/>
    </row>
    <row r="298" spans="1:5" ht="12.75">
      <c r="A298" s="125"/>
      <c r="B298" s="132"/>
      <c r="C298" s="132"/>
      <c r="D298" s="132"/>
      <c r="E298" s="133"/>
    </row>
    <row r="299" spans="1:5" ht="12.75">
      <c r="A299" s="125"/>
      <c r="B299" s="132"/>
      <c r="C299" s="132"/>
      <c r="D299" s="132"/>
      <c r="E299" s="133"/>
    </row>
    <row r="300" spans="1:5" ht="12.75">
      <c r="A300" s="125"/>
      <c r="B300" s="132"/>
      <c r="C300" s="132"/>
      <c r="D300" s="132"/>
      <c r="E300" s="133"/>
    </row>
    <row r="301" spans="1:5" ht="12.75">
      <c r="A301" s="125"/>
      <c r="B301" s="132"/>
      <c r="C301" s="132"/>
      <c r="D301" s="132"/>
      <c r="E301" s="133"/>
    </row>
    <row r="302" spans="1:5" ht="12.75">
      <c r="A302" s="125"/>
      <c r="B302" s="132"/>
      <c r="C302" s="132"/>
      <c r="D302" s="132"/>
      <c r="E302" s="133"/>
    </row>
    <row r="303" spans="1:5" ht="12.75">
      <c r="A303" s="125"/>
      <c r="B303" s="132"/>
      <c r="C303" s="132"/>
      <c r="D303" s="132"/>
      <c r="E303" s="133"/>
    </row>
    <row r="304" spans="1:5" ht="12.75">
      <c r="A304" s="125"/>
      <c r="B304" s="132"/>
      <c r="C304" s="132"/>
      <c r="D304" s="132"/>
      <c r="E304" s="133"/>
    </row>
    <row r="305" spans="1:5" ht="12.75">
      <c r="A305" s="125"/>
      <c r="B305" s="132"/>
      <c r="C305" s="132"/>
      <c r="D305" s="132"/>
      <c r="E305" s="133"/>
    </row>
    <row r="306" spans="1:5" ht="12.75">
      <c r="A306" s="125"/>
      <c r="B306" s="132"/>
      <c r="C306" s="132"/>
      <c r="D306" s="132"/>
      <c r="E306" s="133"/>
    </row>
    <row r="307" spans="1:5" ht="12.75">
      <c r="A307" s="125"/>
      <c r="B307" s="132"/>
      <c r="C307" s="132"/>
      <c r="D307" s="132"/>
      <c r="E307" s="133"/>
    </row>
    <row r="308" spans="1:5" ht="12.75">
      <c r="A308" s="125"/>
      <c r="B308" s="132"/>
      <c r="C308" s="132"/>
      <c r="D308" s="132"/>
      <c r="E308" s="133"/>
    </row>
    <row r="309" spans="1:5" ht="12.75">
      <c r="A309" s="125"/>
      <c r="B309" s="132"/>
      <c r="C309" s="135"/>
      <c r="D309" s="132"/>
      <c r="E309" s="133"/>
    </row>
    <row r="310" spans="1:5" ht="12.75">
      <c r="A310" s="125"/>
      <c r="B310" s="132"/>
      <c r="C310" s="132"/>
      <c r="D310" s="132"/>
      <c r="E310" s="133"/>
    </row>
    <row r="311" spans="1:5" ht="12.75">
      <c r="A311" s="125"/>
      <c r="B311" s="132"/>
      <c r="C311" s="132"/>
      <c r="D311" s="132"/>
      <c r="E311" s="133"/>
    </row>
    <row r="312" spans="1:5" ht="12.75">
      <c r="A312" s="125"/>
      <c r="B312" s="132"/>
      <c r="C312" s="132"/>
      <c r="D312" s="132"/>
      <c r="E312" s="133"/>
    </row>
    <row r="313" spans="1:5" ht="12.75">
      <c r="A313" s="125"/>
      <c r="B313" s="132"/>
      <c r="C313" s="132"/>
      <c r="D313" s="132"/>
      <c r="E313" s="133"/>
    </row>
    <row r="314" spans="1:5" ht="12.75">
      <c r="A314" s="125"/>
      <c r="B314" s="132"/>
      <c r="C314" s="132"/>
      <c r="D314" s="132"/>
      <c r="E314" s="133"/>
    </row>
    <row r="315" spans="1:5" ht="12.75">
      <c r="A315" s="125"/>
      <c r="B315" s="132"/>
      <c r="C315" s="132"/>
      <c r="D315" s="132"/>
      <c r="E315" s="133"/>
    </row>
    <row r="316" spans="1:5" ht="12.75">
      <c r="A316" s="125"/>
      <c r="B316" s="132"/>
      <c r="C316" s="132"/>
      <c r="D316" s="132"/>
      <c r="E316" s="133"/>
    </row>
    <row r="317" spans="1:5" ht="12.75">
      <c r="A317" s="125"/>
      <c r="B317" s="132"/>
      <c r="C317" s="132"/>
      <c r="D317" s="132"/>
      <c r="E317" s="133"/>
    </row>
    <row r="318" spans="1:5" ht="12.75">
      <c r="A318" s="125"/>
      <c r="B318" s="132"/>
      <c r="C318" s="132"/>
      <c r="D318" s="132"/>
      <c r="E318" s="133"/>
    </row>
    <row r="319" spans="1:5" ht="12.75">
      <c r="A319" s="125"/>
      <c r="B319" s="132"/>
      <c r="C319" s="132"/>
      <c r="D319" s="132"/>
      <c r="E319" s="133"/>
    </row>
    <row r="320" spans="1:5" ht="12.75">
      <c r="A320" s="125"/>
      <c r="B320" s="132"/>
      <c r="C320" s="132"/>
      <c r="D320" s="132"/>
      <c r="E320" s="133"/>
    </row>
    <row r="321" spans="1:5" ht="12.75">
      <c r="A321" s="125"/>
      <c r="B321" s="132"/>
      <c r="C321" s="132"/>
      <c r="D321" s="132"/>
      <c r="E321" s="133"/>
    </row>
    <row r="322" spans="1:5" ht="12.75">
      <c r="A322" s="125"/>
      <c r="B322" s="132"/>
      <c r="C322" s="132"/>
      <c r="D322" s="132"/>
      <c r="E322" s="133"/>
    </row>
    <row r="323" spans="1:5" ht="12.75">
      <c r="A323" s="125"/>
      <c r="B323" s="132"/>
      <c r="C323" s="132"/>
      <c r="D323" s="132"/>
      <c r="E323" s="133"/>
    </row>
    <row r="324" spans="1:5" ht="12.75">
      <c r="A324" s="125"/>
      <c r="B324" s="132"/>
      <c r="C324" s="132"/>
      <c r="D324" s="132"/>
      <c r="E324" s="133"/>
    </row>
    <row r="325" spans="1:5" ht="12.75">
      <c r="A325" s="125"/>
      <c r="B325" s="132"/>
      <c r="C325" s="132"/>
      <c r="D325" s="132"/>
      <c r="E325" s="133"/>
    </row>
    <row r="326" spans="1:5" ht="12.75">
      <c r="A326" s="125"/>
      <c r="B326" s="132"/>
      <c r="C326" s="132"/>
      <c r="D326" s="132"/>
      <c r="E326" s="133"/>
    </row>
    <row r="327" spans="1:5" ht="12.75">
      <c r="A327" s="122"/>
      <c r="B327" s="127"/>
      <c r="C327" s="127"/>
      <c r="D327" s="127"/>
      <c r="E327" s="130"/>
    </row>
    <row r="328" spans="1:5" ht="12.75">
      <c r="A328" s="122"/>
      <c r="B328" s="127"/>
      <c r="C328" s="127"/>
      <c r="D328" s="127"/>
      <c r="E328" s="122"/>
    </row>
    <row r="329" spans="1:5" ht="12.75">
      <c r="A329" s="122"/>
      <c r="B329" s="127"/>
      <c r="C329" s="127"/>
      <c r="D329" s="127"/>
      <c r="E329" s="122"/>
    </row>
    <row r="330" spans="1:5" ht="12.75">
      <c r="A330" s="125"/>
      <c r="B330" s="132"/>
      <c r="C330" s="132"/>
      <c r="D330" s="134"/>
      <c r="E330" s="125"/>
    </row>
    <row r="331" spans="1:5" ht="12.75">
      <c r="A331" s="125"/>
      <c r="B331" s="132"/>
      <c r="C331" s="132"/>
      <c r="D331" s="132"/>
      <c r="E331" s="125"/>
    </row>
    <row r="332" spans="1:5" ht="12.75">
      <c r="A332" s="125"/>
      <c r="B332" s="132"/>
      <c r="C332" s="132"/>
      <c r="D332" s="132"/>
      <c r="E332" s="125"/>
    </row>
    <row r="333" spans="1:5" ht="12.75">
      <c r="A333" s="125"/>
      <c r="B333" s="132"/>
      <c r="C333" s="132"/>
      <c r="D333" s="132"/>
      <c r="E333" s="125"/>
    </row>
    <row r="334" spans="1:5" ht="12.75">
      <c r="A334" s="125"/>
      <c r="B334" s="132"/>
      <c r="C334" s="132"/>
      <c r="D334" s="132"/>
      <c r="E334" s="125"/>
    </row>
    <row r="335" spans="1:5" ht="12.75">
      <c r="A335" s="125"/>
      <c r="B335" s="132"/>
      <c r="C335" s="132"/>
      <c r="D335" s="132"/>
      <c r="E335" s="125"/>
    </row>
    <row r="336" spans="1:5" ht="12.75">
      <c r="A336" s="125"/>
      <c r="B336" s="132"/>
      <c r="C336" s="132"/>
      <c r="D336" s="132"/>
      <c r="E336" s="125"/>
    </row>
    <row r="337" spans="1:5" ht="12.75">
      <c r="A337" s="125"/>
      <c r="B337" s="132"/>
      <c r="C337" s="132"/>
      <c r="D337" s="132"/>
      <c r="E337" s="125"/>
    </row>
    <row r="338" spans="1:5" ht="12.75">
      <c r="A338" s="125"/>
      <c r="B338" s="132"/>
      <c r="C338" s="132"/>
      <c r="D338" s="132"/>
      <c r="E338" s="125"/>
    </row>
    <row r="339" spans="1:5" ht="12.75">
      <c r="A339" s="122"/>
      <c r="B339" s="136"/>
      <c r="C339" s="127"/>
      <c r="D339" s="127"/>
      <c r="E339" s="122"/>
    </row>
    <row r="340" spans="1:5" ht="12.75">
      <c r="A340" s="122"/>
      <c r="B340" s="136"/>
      <c r="C340" s="127"/>
      <c r="D340" s="127"/>
      <c r="E340" s="122"/>
    </row>
    <row r="341" spans="1:5" ht="12.75">
      <c r="A341" s="125"/>
      <c r="B341" s="137"/>
      <c r="C341" s="132"/>
      <c r="D341" s="132"/>
      <c r="E341" s="125"/>
    </row>
    <row r="342" spans="1:5" ht="12.75">
      <c r="A342" s="125"/>
      <c r="B342" s="132"/>
      <c r="C342" s="132"/>
      <c r="D342" s="132"/>
      <c r="E342" s="125"/>
    </row>
    <row r="343" spans="1:5" ht="12.75">
      <c r="A343" s="125"/>
      <c r="B343" s="132"/>
      <c r="C343" s="132"/>
      <c r="D343" s="132"/>
      <c r="E343" s="125"/>
    </row>
    <row r="344" spans="1:5" ht="12.75">
      <c r="A344" s="125"/>
      <c r="B344" s="132"/>
      <c r="C344" s="132"/>
      <c r="D344" s="132"/>
      <c r="E344" s="125"/>
    </row>
    <row r="345" spans="1:5" ht="12.75">
      <c r="A345" s="125"/>
      <c r="B345" s="132"/>
      <c r="C345" s="132"/>
      <c r="D345" s="132"/>
      <c r="E345" s="125"/>
    </row>
    <row r="346" spans="1:5" ht="12.75">
      <c r="A346" s="125"/>
      <c r="B346" s="132"/>
      <c r="C346" s="132"/>
      <c r="D346" s="132"/>
      <c r="E346" s="125"/>
    </row>
    <row r="347" spans="1:5" ht="12.75">
      <c r="A347" s="125"/>
      <c r="B347" s="132"/>
      <c r="C347" s="132"/>
      <c r="D347" s="132"/>
      <c r="E347" s="125"/>
    </row>
    <row r="348" spans="1:5" ht="12.75">
      <c r="A348" s="125"/>
      <c r="B348" s="132"/>
      <c r="C348" s="132"/>
      <c r="D348" s="132"/>
      <c r="E348" s="125"/>
    </row>
    <row r="349" spans="1:5" ht="12.75">
      <c r="A349" s="125"/>
      <c r="B349" s="132"/>
      <c r="C349" s="132"/>
      <c r="D349" s="132"/>
      <c r="E349" s="125"/>
    </row>
    <row r="350" spans="1:5" ht="12.75">
      <c r="A350" s="125"/>
      <c r="B350" s="132"/>
      <c r="C350" s="132"/>
      <c r="D350" s="132"/>
      <c r="E350" s="125"/>
    </row>
    <row r="351" spans="1:5" ht="12.75">
      <c r="A351" s="125"/>
      <c r="B351" s="132"/>
      <c r="C351" s="132"/>
      <c r="D351" s="132"/>
      <c r="E351" s="125"/>
    </row>
    <row r="352" spans="1:5" ht="12.75">
      <c r="A352" s="125"/>
      <c r="B352" s="132"/>
      <c r="C352" s="132"/>
      <c r="D352" s="132"/>
      <c r="E352" s="125"/>
    </row>
    <row r="353" spans="1:5" ht="12.75">
      <c r="A353" s="125"/>
      <c r="B353" s="132"/>
      <c r="C353" s="132"/>
      <c r="D353" s="132"/>
      <c r="E353" s="125"/>
    </row>
    <row r="354" spans="1:5" ht="12.75">
      <c r="A354" s="125"/>
      <c r="B354" s="132"/>
      <c r="C354" s="132"/>
      <c r="D354" s="132"/>
      <c r="E354" s="125"/>
    </row>
    <row r="355" spans="1:5" ht="12.75">
      <c r="A355" s="125"/>
      <c r="B355" s="132"/>
      <c r="C355" s="132"/>
      <c r="D355" s="132"/>
      <c r="E355" s="125"/>
    </row>
    <row r="356" spans="1:5" ht="12.75">
      <c r="A356" s="125"/>
      <c r="B356" s="132"/>
      <c r="C356" s="132"/>
      <c r="D356" s="132"/>
      <c r="E356" s="125"/>
    </row>
    <row r="357" spans="1:5" ht="12.75">
      <c r="A357" s="125"/>
      <c r="B357" s="132"/>
      <c r="C357" s="132"/>
      <c r="D357" s="132"/>
      <c r="E357" s="125"/>
    </row>
    <row r="358" spans="1:5" ht="12.75">
      <c r="A358" s="125"/>
      <c r="B358" s="132"/>
      <c r="C358" s="132"/>
      <c r="D358" s="132"/>
      <c r="E358" s="125"/>
    </row>
    <row r="359" spans="1:5" ht="12.75">
      <c r="A359" s="125"/>
      <c r="B359" s="132"/>
      <c r="C359" s="132"/>
      <c r="D359" s="132"/>
      <c r="E359" s="125"/>
    </row>
    <row r="360" spans="1:5" ht="12.75">
      <c r="A360" s="125"/>
      <c r="B360" s="132"/>
      <c r="C360" s="132"/>
      <c r="D360" s="132"/>
      <c r="E360" s="125"/>
    </row>
    <row r="361" spans="1:5" ht="12.75">
      <c r="A361" s="125"/>
      <c r="B361" s="132"/>
      <c r="C361" s="132"/>
      <c r="D361" s="132"/>
      <c r="E361" s="125"/>
    </row>
  </sheetData>
  <sheetProtection selectLockedCells="1" selectUnlockedCells="1"/>
  <mergeCells count="4">
    <mergeCell ref="A10:E10"/>
    <mergeCell ref="A11:E11"/>
    <mergeCell ref="A15:C15"/>
    <mergeCell ref="A247:C247"/>
  </mergeCells>
  <printOptions/>
  <pageMargins left="0.75" right="0.75" top="1" bottom="1" header="0.5118055555555555" footer="0.5118055555555555"/>
  <pageSetup horizontalDpi="300" verticalDpi="300" orientation="portrait" paperSize="9" scale="56"/>
  <rowBreaks count="3" manualBreakCount="3">
    <brk id="97" max="255" man="1"/>
    <brk id="199" max="255" man="1"/>
    <brk id="2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34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2.140625" style="0" customWidth="1"/>
    <col min="2" max="2" width="8.57421875" style="0" customWidth="1"/>
    <col min="3" max="3" width="11.7109375" style="0" customWidth="1"/>
    <col min="4" max="4" width="0" style="0" hidden="1" customWidth="1"/>
    <col min="5" max="5" width="8.57421875" style="0" customWidth="1"/>
    <col min="6" max="6" width="10.28125" style="0" customWidth="1"/>
    <col min="7" max="7" width="0" style="0" hidden="1" customWidth="1"/>
  </cols>
  <sheetData>
    <row r="2" ht="12.75">
      <c r="A2" s="39" t="s">
        <v>312</v>
      </c>
    </row>
    <row r="3" ht="12.75">
      <c r="A3" s="39" t="s">
        <v>1</v>
      </c>
    </row>
    <row r="4" ht="12.75">
      <c r="A4" s="39" t="s">
        <v>2</v>
      </c>
    </row>
    <row r="5" ht="12.75">
      <c r="A5" s="39"/>
    </row>
    <row r="6" ht="12.75">
      <c r="A6" s="39"/>
    </row>
    <row r="7" ht="12.75">
      <c r="A7" s="36" t="s">
        <v>313</v>
      </c>
    </row>
    <row r="8" ht="12.75">
      <c r="A8" s="36"/>
    </row>
    <row r="9" ht="12.75">
      <c r="A9" s="35" t="s">
        <v>314</v>
      </c>
    </row>
    <row r="10" spans="1:6" ht="12.75">
      <c r="A10" s="4" t="s">
        <v>315</v>
      </c>
      <c r="B10" s="4"/>
      <c r="C10" s="4"/>
      <c r="D10" s="4"/>
      <c r="E10" s="4"/>
      <c r="F10" s="4"/>
    </row>
    <row r="11" spans="1:6" ht="12.75">
      <c r="A11" s="4" t="s">
        <v>126</v>
      </c>
      <c r="B11" s="4"/>
      <c r="C11" s="4"/>
      <c r="D11" s="4"/>
      <c r="E11" s="4"/>
      <c r="F11" s="4"/>
    </row>
    <row r="14" ht="12.75">
      <c r="A14" s="39" t="s">
        <v>127</v>
      </c>
    </row>
    <row r="15" spans="1:5" ht="12.75">
      <c r="A15" s="40" t="s">
        <v>128</v>
      </c>
      <c r="B15" s="40"/>
      <c r="C15" s="40"/>
      <c r="D15" s="39"/>
      <c r="E15" s="39"/>
    </row>
    <row r="16" spans="1:6" ht="12.75">
      <c r="A16" s="41" t="s">
        <v>129</v>
      </c>
      <c r="B16" s="42" t="s">
        <v>6</v>
      </c>
      <c r="C16" s="138" t="s">
        <v>316</v>
      </c>
      <c r="D16" s="139"/>
      <c r="E16" s="41" t="s">
        <v>131</v>
      </c>
      <c r="F16" s="43" t="s">
        <v>132</v>
      </c>
    </row>
    <row r="17" spans="1:6" ht="12.75">
      <c r="A17" s="44"/>
      <c r="B17" s="45" t="s">
        <v>133</v>
      </c>
      <c r="C17" s="140" t="s">
        <v>317</v>
      </c>
      <c r="D17" s="141"/>
      <c r="E17" s="44" t="s">
        <v>135</v>
      </c>
      <c r="F17" s="46" t="s">
        <v>136</v>
      </c>
    </row>
    <row r="18" spans="1:6" ht="12.75">
      <c r="A18" s="142" t="s">
        <v>318</v>
      </c>
      <c r="B18" s="143"/>
      <c r="C18" s="45"/>
      <c r="D18" s="44"/>
      <c r="E18" s="50"/>
      <c r="F18" s="50">
        <f>F19</f>
        <v>6008.9</v>
      </c>
    </row>
    <row r="19" spans="1:6" ht="12.75">
      <c r="A19" s="144" t="s">
        <v>319</v>
      </c>
      <c r="B19" s="110" t="s">
        <v>138</v>
      </c>
      <c r="C19" s="49"/>
      <c r="D19" s="44"/>
      <c r="E19" s="50"/>
      <c r="F19" s="50">
        <f>F20+F25+F39</f>
        <v>6008.9</v>
      </c>
    </row>
    <row r="20" spans="1:6" ht="12.75">
      <c r="A20" s="64" t="s">
        <v>139</v>
      </c>
      <c r="B20" s="52" t="s">
        <v>140</v>
      </c>
      <c r="C20" s="53"/>
      <c r="D20" s="44"/>
      <c r="E20" s="54"/>
      <c r="F20" s="50">
        <f>F21</f>
        <v>1742.1</v>
      </c>
    </row>
    <row r="21" spans="1:6" ht="12.75">
      <c r="A21" s="56" t="s">
        <v>141</v>
      </c>
      <c r="B21" s="57" t="s">
        <v>140</v>
      </c>
      <c r="C21" s="57" t="s">
        <v>142</v>
      </c>
      <c r="D21" s="58"/>
      <c r="E21" s="59"/>
      <c r="F21" s="77">
        <f>F23</f>
        <v>1742.1</v>
      </c>
    </row>
    <row r="22" spans="1:6" ht="12.75">
      <c r="A22" s="60" t="s">
        <v>143</v>
      </c>
      <c r="B22" s="57"/>
      <c r="C22" s="57"/>
      <c r="D22" s="58"/>
      <c r="E22" s="59"/>
      <c r="F22" s="77"/>
    </row>
    <row r="23" spans="1:7" ht="12.75">
      <c r="A23" s="56" t="s">
        <v>144</v>
      </c>
      <c r="B23" s="57" t="s">
        <v>140</v>
      </c>
      <c r="C23" s="57" t="s">
        <v>142</v>
      </c>
      <c r="D23" s="58"/>
      <c r="E23" s="58">
        <v>100</v>
      </c>
      <c r="F23" s="77">
        <f>F24</f>
        <v>1742.1</v>
      </c>
      <c r="G23">
        <v>539</v>
      </c>
    </row>
    <row r="24" spans="1:6" ht="12.75">
      <c r="A24" s="61" t="s">
        <v>145</v>
      </c>
      <c r="B24" s="57" t="s">
        <v>140</v>
      </c>
      <c r="C24" s="57" t="s">
        <v>142</v>
      </c>
      <c r="D24" s="58"/>
      <c r="E24" s="58">
        <v>120</v>
      </c>
      <c r="F24" s="77">
        <f>1203.1+539</f>
        <v>1742.1</v>
      </c>
    </row>
    <row r="25" spans="1:6" ht="12.75">
      <c r="A25" s="62" t="s">
        <v>146</v>
      </c>
      <c r="B25" s="53" t="s">
        <v>147</v>
      </c>
      <c r="C25" s="53"/>
      <c r="D25" s="44"/>
      <c r="E25" s="54"/>
      <c r="F25" s="50">
        <f>F27+F31</f>
        <v>4194.799999999999</v>
      </c>
    </row>
    <row r="26" spans="1:6" ht="12.75">
      <c r="A26" s="145" t="s">
        <v>148</v>
      </c>
      <c r="B26" s="63"/>
      <c r="C26" s="53"/>
      <c r="D26" s="44"/>
      <c r="E26" s="54"/>
      <c r="F26" s="50"/>
    </row>
    <row r="27" spans="1:6" ht="12.75">
      <c r="A27" s="65" t="s">
        <v>149</v>
      </c>
      <c r="B27" s="66" t="s">
        <v>147</v>
      </c>
      <c r="C27" s="67" t="s">
        <v>150</v>
      </c>
      <c r="D27" s="68"/>
      <c r="E27" s="59"/>
      <c r="F27" s="50">
        <f>F29</f>
        <v>265.2</v>
      </c>
    </row>
    <row r="28" spans="1:6" ht="12.75">
      <c r="A28" s="60" t="s">
        <v>143</v>
      </c>
      <c r="B28" s="66"/>
      <c r="C28" s="67"/>
      <c r="D28" s="68"/>
      <c r="E28" s="59"/>
      <c r="F28" s="77"/>
    </row>
    <row r="29" spans="1:6" ht="12.75">
      <c r="A29" s="56" t="s">
        <v>144</v>
      </c>
      <c r="B29" s="69" t="s">
        <v>147</v>
      </c>
      <c r="C29" s="67" t="s">
        <v>150</v>
      </c>
      <c r="D29" s="68"/>
      <c r="E29" s="68">
        <v>100</v>
      </c>
      <c r="F29" s="77">
        <f>F30</f>
        <v>265.2</v>
      </c>
    </row>
    <row r="30" spans="1:6" ht="12.75">
      <c r="A30" s="61" t="s">
        <v>145</v>
      </c>
      <c r="B30" s="69" t="s">
        <v>147</v>
      </c>
      <c r="C30" s="67" t="s">
        <v>150</v>
      </c>
      <c r="D30" s="58"/>
      <c r="E30" s="58">
        <v>120</v>
      </c>
      <c r="F30" s="77">
        <v>265.2</v>
      </c>
    </row>
    <row r="31" spans="1:6" ht="12.75">
      <c r="A31" s="70" t="s">
        <v>151</v>
      </c>
      <c r="B31" s="71" t="s">
        <v>147</v>
      </c>
      <c r="C31" s="71" t="s">
        <v>152</v>
      </c>
      <c r="D31" s="58"/>
      <c r="E31" s="59"/>
      <c r="F31" s="50">
        <f>F33+F35+F37</f>
        <v>3929.5999999999995</v>
      </c>
    </row>
    <row r="32" spans="1:6" ht="12.75">
      <c r="A32" s="60" t="s">
        <v>143</v>
      </c>
      <c r="B32" s="72"/>
      <c r="C32" s="71"/>
      <c r="D32" s="58"/>
      <c r="E32" s="59"/>
      <c r="F32" s="77"/>
    </row>
    <row r="33" spans="1:6" ht="12.75">
      <c r="A33" s="56" t="s">
        <v>144</v>
      </c>
      <c r="B33" s="69" t="s">
        <v>147</v>
      </c>
      <c r="C33" s="71" t="s">
        <v>152</v>
      </c>
      <c r="D33" s="58"/>
      <c r="E33" s="58">
        <v>100</v>
      </c>
      <c r="F33" s="77">
        <f>F34</f>
        <v>1719.9999999999998</v>
      </c>
    </row>
    <row r="34" spans="1:6" ht="12.75">
      <c r="A34" s="61" t="s">
        <v>145</v>
      </c>
      <c r="B34" s="69" t="s">
        <v>147</v>
      </c>
      <c r="C34" s="71" t="s">
        <v>152</v>
      </c>
      <c r="D34" s="58"/>
      <c r="E34" s="58">
        <v>120</v>
      </c>
      <c r="F34" s="77">
        <f>SUM(функц!E34)</f>
        <v>1719.9999999999998</v>
      </c>
    </row>
    <row r="35" spans="1:6" ht="12.75">
      <c r="A35" s="61" t="s">
        <v>153</v>
      </c>
      <c r="B35" s="69" t="s">
        <v>147</v>
      </c>
      <c r="C35" s="71" t="s">
        <v>152</v>
      </c>
      <c r="D35" s="58"/>
      <c r="E35" s="58">
        <v>200</v>
      </c>
      <c r="F35" s="77">
        <f>F36</f>
        <v>2169.6</v>
      </c>
    </row>
    <row r="36" spans="1:6" ht="12.75">
      <c r="A36" s="61" t="s">
        <v>154</v>
      </c>
      <c r="B36" s="69" t="s">
        <v>147</v>
      </c>
      <c r="C36" s="71" t="s">
        <v>152</v>
      </c>
      <c r="D36" s="58"/>
      <c r="E36" s="58">
        <v>240</v>
      </c>
      <c r="F36" s="77">
        <f>SUM(функц!E36)</f>
        <v>2169.6</v>
      </c>
    </row>
    <row r="37" spans="1:6" ht="12.75">
      <c r="A37" s="61" t="s">
        <v>155</v>
      </c>
      <c r="B37" s="69" t="s">
        <v>147</v>
      </c>
      <c r="C37" s="71" t="s">
        <v>152</v>
      </c>
      <c r="D37" s="73"/>
      <c r="E37" s="58">
        <v>800</v>
      </c>
      <c r="F37" s="59">
        <f>F38</f>
        <v>40</v>
      </c>
    </row>
    <row r="38" spans="1:6" ht="12.75">
      <c r="A38" s="61" t="s">
        <v>156</v>
      </c>
      <c r="B38" s="69" t="s">
        <v>147</v>
      </c>
      <c r="C38" s="71" t="s">
        <v>152</v>
      </c>
      <c r="D38" s="73"/>
      <c r="E38" s="73">
        <v>850</v>
      </c>
      <c r="F38" s="59">
        <v>40</v>
      </c>
    </row>
    <row r="39" spans="1:6" ht="12.75">
      <c r="A39" s="47" t="s">
        <v>157</v>
      </c>
      <c r="B39" s="74" t="s">
        <v>158</v>
      </c>
      <c r="C39" s="57"/>
      <c r="D39" s="58"/>
      <c r="E39" s="58"/>
      <c r="F39" s="50">
        <v>72</v>
      </c>
    </row>
    <row r="40" spans="1:6" ht="12.75">
      <c r="A40" s="60" t="s">
        <v>159</v>
      </c>
      <c r="B40" s="66"/>
      <c r="C40" s="66"/>
      <c r="D40" s="76"/>
      <c r="E40" s="76"/>
      <c r="F40" s="77"/>
    </row>
    <row r="41" spans="1:6" ht="12.75">
      <c r="A41" s="56" t="s">
        <v>160</v>
      </c>
      <c r="B41" s="69" t="s">
        <v>158</v>
      </c>
      <c r="C41" s="69" t="s">
        <v>161</v>
      </c>
      <c r="D41" s="101"/>
      <c r="E41" s="101"/>
      <c r="F41" s="59">
        <v>72</v>
      </c>
    </row>
    <row r="42" spans="1:6" ht="12.75">
      <c r="A42" s="61" t="s">
        <v>155</v>
      </c>
      <c r="B42" s="69" t="s">
        <v>158</v>
      </c>
      <c r="C42" s="66" t="s">
        <v>161</v>
      </c>
      <c r="D42" s="101"/>
      <c r="E42" s="101">
        <v>800</v>
      </c>
      <c r="F42" s="77">
        <v>72</v>
      </c>
    </row>
    <row r="43" spans="1:6" ht="12.75">
      <c r="A43" s="61" t="s">
        <v>162</v>
      </c>
      <c r="B43" s="66" t="s">
        <v>158</v>
      </c>
      <c r="C43" s="66" t="s">
        <v>161</v>
      </c>
      <c r="D43" s="76"/>
      <c r="E43" s="76">
        <v>850</v>
      </c>
      <c r="F43" s="77">
        <v>72</v>
      </c>
    </row>
    <row r="44" spans="1:6" ht="12.75">
      <c r="A44" s="62" t="s">
        <v>320</v>
      </c>
      <c r="B44" s="63"/>
      <c r="C44" s="146"/>
      <c r="D44" s="41"/>
      <c r="E44" s="147"/>
      <c r="F44" s="50">
        <f>SUM(F45+F99+F186+F193+F216+F110+F161+F178+F204+F220)</f>
        <v>79390.59999999999</v>
      </c>
    </row>
    <row r="45" spans="1:6" ht="12.75">
      <c r="A45" s="47" t="s">
        <v>319</v>
      </c>
      <c r="B45" s="52" t="s">
        <v>138</v>
      </c>
      <c r="C45" s="96"/>
      <c r="D45" s="41"/>
      <c r="E45" s="54"/>
      <c r="F45" s="50">
        <f>F46+F81+F77</f>
        <v>11394.399999999998</v>
      </c>
    </row>
    <row r="46" spans="1:6" ht="12.75">
      <c r="A46" s="62" t="s">
        <v>321</v>
      </c>
      <c r="B46" s="53" t="s">
        <v>164</v>
      </c>
      <c r="C46" s="74"/>
      <c r="D46" s="41"/>
      <c r="E46" s="79"/>
      <c r="F46" s="50">
        <f>F47+F66+F63</f>
        <v>10824.399999999998</v>
      </c>
    </row>
    <row r="47" spans="1:6" ht="12.75">
      <c r="A47" s="64" t="s">
        <v>165</v>
      </c>
      <c r="B47" s="53" t="s">
        <v>164</v>
      </c>
      <c r="C47" s="74"/>
      <c r="D47" s="44"/>
      <c r="E47" s="54"/>
      <c r="F47" s="50">
        <f>F48+F53</f>
        <v>9087.599999999999</v>
      </c>
    </row>
    <row r="48" spans="1:6" ht="12.75">
      <c r="A48" s="104" t="s">
        <v>322</v>
      </c>
      <c r="B48" s="74" t="s">
        <v>164</v>
      </c>
      <c r="C48" s="57" t="s">
        <v>168</v>
      </c>
      <c r="D48" s="75"/>
      <c r="E48" s="54"/>
      <c r="F48" s="50">
        <f>F51</f>
        <v>1532.1999999999998</v>
      </c>
    </row>
    <row r="49" spans="1:6" ht="12.75">
      <c r="A49" s="107" t="s">
        <v>323</v>
      </c>
      <c r="B49" s="74"/>
      <c r="C49" s="57"/>
      <c r="D49" s="75"/>
      <c r="E49" s="54"/>
      <c r="F49" s="50"/>
    </row>
    <row r="50" spans="1:6" ht="12.75">
      <c r="A50" s="60" t="s">
        <v>143</v>
      </c>
      <c r="B50" s="74"/>
      <c r="C50" s="74"/>
      <c r="D50" s="75"/>
      <c r="E50" s="54"/>
      <c r="F50" s="50"/>
    </row>
    <row r="51" spans="1:6" ht="12.75">
      <c r="A51" s="56" t="s">
        <v>144</v>
      </c>
      <c r="B51" s="57" t="s">
        <v>164</v>
      </c>
      <c r="C51" s="57" t="s">
        <v>168</v>
      </c>
      <c r="D51" s="58"/>
      <c r="E51" s="58">
        <v>100</v>
      </c>
      <c r="F51" s="77">
        <f>F52</f>
        <v>1532.1999999999998</v>
      </c>
    </row>
    <row r="52" spans="1:6" ht="12.75">
      <c r="A52" s="61" t="s">
        <v>145</v>
      </c>
      <c r="B52" s="57" t="s">
        <v>164</v>
      </c>
      <c r="C52" s="57" t="s">
        <v>168</v>
      </c>
      <c r="D52" s="58"/>
      <c r="E52" s="58">
        <v>120</v>
      </c>
      <c r="F52" s="77">
        <f>SUM(функц!E50)</f>
        <v>1532.1999999999998</v>
      </c>
    </row>
    <row r="53" spans="1:6" ht="12.75">
      <c r="A53" s="104" t="s">
        <v>322</v>
      </c>
      <c r="B53" s="96" t="s">
        <v>164</v>
      </c>
      <c r="C53" s="57" t="s">
        <v>170</v>
      </c>
      <c r="D53" s="75"/>
      <c r="E53" s="75"/>
      <c r="F53" s="50">
        <f>F56+F58+F60</f>
        <v>7555.4</v>
      </c>
    </row>
    <row r="54" spans="1:6" ht="12.75">
      <c r="A54" s="107" t="s">
        <v>324</v>
      </c>
      <c r="B54" s="96"/>
      <c r="C54" s="148"/>
      <c r="D54" s="75"/>
      <c r="E54" s="75"/>
      <c r="F54" s="77"/>
    </row>
    <row r="55" spans="1:6" ht="12.75">
      <c r="A55" s="60" t="s">
        <v>143</v>
      </c>
      <c r="B55" s="96"/>
      <c r="C55" s="96"/>
      <c r="D55" s="75"/>
      <c r="E55" s="75"/>
      <c r="F55" s="77"/>
    </row>
    <row r="56" spans="1:6" ht="12.75">
      <c r="A56" s="56" t="s">
        <v>144</v>
      </c>
      <c r="B56" s="57" t="s">
        <v>164</v>
      </c>
      <c r="C56" s="57" t="s">
        <v>170</v>
      </c>
      <c r="D56" s="58"/>
      <c r="E56" s="58">
        <v>100</v>
      </c>
      <c r="F56" s="77">
        <v>6149.4</v>
      </c>
    </row>
    <row r="57" spans="1:6" ht="12.75">
      <c r="A57" s="61" t="s">
        <v>145</v>
      </c>
      <c r="B57" s="57" t="s">
        <v>164</v>
      </c>
      <c r="C57" s="57" t="s">
        <v>170</v>
      </c>
      <c r="D57" s="58"/>
      <c r="E57" s="58">
        <v>120</v>
      </c>
      <c r="F57" s="77">
        <v>6149.4</v>
      </c>
    </row>
    <row r="58" spans="1:6" ht="12.75">
      <c r="A58" s="61" t="s">
        <v>153</v>
      </c>
      <c r="B58" s="57" t="s">
        <v>164</v>
      </c>
      <c r="C58" s="57" t="s">
        <v>170</v>
      </c>
      <c r="D58" s="58"/>
      <c r="E58" s="58">
        <v>200</v>
      </c>
      <c r="F58" s="77">
        <f>F59</f>
        <v>1405</v>
      </c>
    </row>
    <row r="59" spans="1:6" ht="12.75">
      <c r="A59" s="61" t="s">
        <v>154</v>
      </c>
      <c r="B59" s="57" t="s">
        <v>164</v>
      </c>
      <c r="C59" s="57" t="s">
        <v>170</v>
      </c>
      <c r="D59" s="58"/>
      <c r="E59" s="58">
        <v>240</v>
      </c>
      <c r="F59" s="77">
        <f>SUM(функц!E57)</f>
        <v>1405</v>
      </c>
    </row>
    <row r="60" spans="1:6" ht="12.75">
      <c r="A60" s="61" t="s">
        <v>155</v>
      </c>
      <c r="B60" s="57" t="s">
        <v>164</v>
      </c>
      <c r="C60" s="57" t="s">
        <v>170</v>
      </c>
      <c r="D60" s="58"/>
      <c r="E60" s="58">
        <v>800</v>
      </c>
      <c r="F60" s="77">
        <v>1</v>
      </c>
    </row>
    <row r="61" spans="1:6" ht="12.75">
      <c r="A61" s="61" t="s">
        <v>156</v>
      </c>
      <c r="B61" s="57" t="s">
        <v>164</v>
      </c>
      <c r="C61" s="57" t="s">
        <v>170</v>
      </c>
      <c r="D61" s="58"/>
      <c r="E61" s="58">
        <v>850</v>
      </c>
      <c r="F61" s="77">
        <v>1</v>
      </c>
    </row>
    <row r="62" spans="1:6" ht="12.75">
      <c r="A62" s="80" t="s">
        <v>172</v>
      </c>
      <c r="B62" s="96"/>
      <c r="C62" s="96"/>
      <c r="D62" s="105"/>
      <c r="E62" s="105"/>
      <c r="F62" s="59"/>
    </row>
    <row r="63" spans="1:6" ht="12.75">
      <c r="A63" s="81" t="s">
        <v>173</v>
      </c>
      <c r="B63" s="71" t="s">
        <v>164</v>
      </c>
      <c r="C63" s="71" t="s">
        <v>174</v>
      </c>
      <c r="D63" s="89"/>
      <c r="E63" s="89"/>
      <c r="F63" s="54">
        <v>6</v>
      </c>
    </row>
    <row r="64" spans="1:6" ht="12.75">
      <c r="A64" s="61" t="s">
        <v>153</v>
      </c>
      <c r="B64" s="71" t="s">
        <v>164</v>
      </c>
      <c r="C64" s="71" t="s">
        <v>174</v>
      </c>
      <c r="D64" s="87"/>
      <c r="E64" s="87">
        <v>200</v>
      </c>
      <c r="F64" s="77">
        <v>6</v>
      </c>
    </row>
    <row r="65" spans="1:6" ht="12.75">
      <c r="A65" s="90" t="s">
        <v>154</v>
      </c>
      <c r="B65" s="71" t="s">
        <v>164</v>
      </c>
      <c r="C65" s="71" t="s">
        <v>174</v>
      </c>
      <c r="D65" s="89"/>
      <c r="E65" s="89">
        <v>240</v>
      </c>
      <c r="F65" s="77">
        <v>6</v>
      </c>
    </row>
    <row r="66" spans="1:6" ht="12.75">
      <c r="A66" s="91" t="s">
        <v>175</v>
      </c>
      <c r="B66" s="112"/>
      <c r="C66" s="88"/>
      <c r="D66" s="92"/>
      <c r="E66" s="92"/>
      <c r="F66" s="50">
        <f>F67</f>
        <v>1730.8</v>
      </c>
    </row>
    <row r="67" spans="1:6" ht="12.75">
      <c r="A67" s="93" t="s">
        <v>176</v>
      </c>
      <c r="B67" s="71" t="s">
        <v>164</v>
      </c>
      <c r="C67" s="88" t="s">
        <v>177</v>
      </c>
      <c r="D67" s="92"/>
      <c r="E67" s="92"/>
      <c r="F67" s="77">
        <f>F69+F71</f>
        <v>1730.8</v>
      </c>
    </row>
    <row r="68" spans="1:6" ht="12.75">
      <c r="A68" s="91" t="s">
        <v>143</v>
      </c>
      <c r="B68" s="149"/>
      <c r="C68" s="88"/>
      <c r="D68" s="92"/>
      <c r="E68" s="92"/>
      <c r="F68" s="77"/>
    </row>
    <row r="69" spans="1:6" ht="12.75">
      <c r="A69" s="93" t="s">
        <v>144</v>
      </c>
      <c r="B69" s="71" t="s">
        <v>164</v>
      </c>
      <c r="C69" s="88" t="s">
        <v>177</v>
      </c>
      <c r="D69" s="92"/>
      <c r="E69" s="92">
        <v>100</v>
      </c>
      <c r="F69" s="77">
        <f>F70</f>
        <v>1619.8</v>
      </c>
    </row>
    <row r="70" spans="1:6" ht="12.75">
      <c r="A70" s="65" t="s">
        <v>145</v>
      </c>
      <c r="B70" s="71" t="s">
        <v>164</v>
      </c>
      <c r="C70" s="88" t="s">
        <v>177</v>
      </c>
      <c r="D70" s="92"/>
      <c r="E70" s="92">
        <v>120</v>
      </c>
      <c r="F70" s="77">
        <f>1648.5-28.7</f>
        <v>1619.8</v>
      </c>
    </row>
    <row r="71" spans="1:6" ht="12.75">
      <c r="A71" s="65" t="s">
        <v>153</v>
      </c>
      <c r="B71" s="71" t="s">
        <v>164</v>
      </c>
      <c r="C71" s="88" t="s">
        <v>177</v>
      </c>
      <c r="D71" s="92"/>
      <c r="E71" s="92">
        <v>200</v>
      </c>
      <c r="F71" s="77">
        <f>F72</f>
        <v>111</v>
      </c>
    </row>
    <row r="72" spans="1:6" ht="12.75">
      <c r="A72" s="65" t="s">
        <v>154</v>
      </c>
      <c r="B72" s="71" t="s">
        <v>164</v>
      </c>
      <c r="C72" s="88" t="s">
        <v>177</v>
      </c>
      <c r="D72" s="92"/>
      <c r="E72" s="92">
        <v>240</v>
      </c>
      <c r="F72" s="77">
        <f>109.8+1.2</f>
        <v>111</v>
      </c>
    </row>
    <row r="73" spans="1:6" ht="12.75">
      <c r="A73" s="95" t="s">
        <v>325</v>
      </c>
      <c r="B73" s="96" t="s">
        <v>179</v>
      </c>
      <c r="C73" s="71"/>
      <c r="D73" s="92"/>
      <c r="E73" s="92"/>
      <c r="F73" s="54">
        <f>F74</f>
        <v>3369</v>
      </c>
    </row>
    <row r="74" spans="1:6" ht="12.75">
      <c r="A74" s="65" t="s">
        <v>180</v>
      </c>
      <c r="B74" s="71" t="s">
        <v>326</v>
      </c>
      <c r="C74" s="71" t="s">
        <v>181</v>
      </c>
      <c r="D74" s="92"/>
      <c r="E74" s="92"/>
      <c r="F74" s="59">
        <f>F75</f>
        <v>3369</v>
      </c>
    </row>
    <row r="75" spans="1:6" ht="12.75">
      <c r="A75" s="65" t="s">
        <v>153</v>
      </c>
      <c r="B75" s="71" t="s">
        <v>326</v>
      </c>
      <c r="C75" s="88" t="s">
        <v>181</v>
      </c>
      <c r="D75" s="92"/>
      <c r="E75" s="92">
        <v>200</v>
      </c>
      <c r="F75" s="77">
        <f>F76</f>
        <v>3369</v>
      </c>
    </row>
    <row r="76" spans="1:6" ht="12.75">
      <c r="A76" s="65" t="s">
        <v>154</v>
      </c>
      <c r="B76" s="71" t="s">
        <v>326</v>
      </c>
      <c r="C76" s="88" t="s">
        <v>181</v>
      </c>
      <c r="D76" s="92"/>
      <c r="E76" s="92">
        <v>240</v>
      </c>
      <c r="F76" s="77">
        <f>SUM(функц!E74)</f>
        <v>3369</v>
      </c>
    </row>
    <row r="77" spans="1:6" ht="12.75">
      <c r="A77" s="61" t="s">
        <v>182</v>
      </c>
      <c r="B77" s="57" t="s">
        <v>183</v>
      </c>
      <c r="C77" s="57"/>
      <c r="D77" s="58"/>
      <c r="E77" s="59"/>
      <c r="F77" s="59">
        <v>300</v>
      </c>
    </row>
    <row r="78" spans="1:6" ht="12.75">
      <c r="A78" s="61" t="s">
        <v>184</v>
      </c>
      <c r="B78" s="57" t="s">
        <v>183</v>
      </c>
      <c r="C78" s="57" t="s">
        <v>185</v>
      </c>
      <c r="D78" s="98"/>
      <c r="E78" s="59"/>
      <c r="F78" s="50">
        <v>300</v>
      </c>
    </row>
    <row r="79" spans="1:6" ht="12.75">
      <c r="A79" s="61" t="s">
        <v>155</v>
      </c>
      <c r="B79" s="57" t="s">
        <v>183</v>
      </c>
      <c r="C79" s="57" t="s">
        <v>185</v>
      </c>
      <c r="D79" s="99"/>
      <c r="E79" s="99">
        <v>800</v>
      </c>
      <c r="F79" s="77">
        <v>300</v>
      </c>
    </row>
    <row r="80" spans="1:6" ht="12.75">
      <c r="A80" s="61" t="s">
        <v>186</v>
      </c>
      <c r="B80" s="57" t="s">
        <v>183</v>
      </c>
      <c r="C80" s="57" t="s">
        <v>185</v>
      </c>
      <c r="D80" s="99"/>
      <c r="E80" s="99">
        <v>870</v>
      </c>
      <c r="F80" s="77">
        <v>300</v>
      </c>
    </row>
    <row r="81" spans="1:6" ht="12.75" customHeight="1">
      <c r="A81" s="47" t="s">
        <v>157</v>
      </c>
      <c r="B81" s="57" t="s">
        <v>158</v>
      </c>
      <c r="C81" s="57"/>
      <c r="D81" s="58"/>
      <c r="E81" s="59"/>
      <c r="F81" s="54">
        <f>F82+F85+F88+F91+F95</f>
        <v>270</v>
      </c>
    </row>
    <row r="82" spans="1:6" ht="12.75" customHeight="1">
      <c r="A82" s="150" t="s">
        <v>327</v>
      </c>
      <c r="B82" s="100" t="s">
        <v>158</v>
      </c>
      <c r="C82" s="57" t="s">
        <v>188</v>
      </c>
      <c r="D82" s="58"/>
      <c r="E82" s="59"/>
      <c r="F82" s="151">
        <f>F83</f>
        <v>70</v>
      </c>
    </row>
    <row r="83" spans="1:6" ht="12.75">
      <c r="A83" s="61" t="s">
        <v>153</v>
      </c>
      <c r="B83" s="100" t="s">
        <v>158</v>
      </c>
      <c r="C83" s="57" t="s">
        <v>188</v>
      </c>
      <c r="D83" s="58"/>
      <c r="E83" s="58">
        <v>200</v>
      </c>
      <c r="F83" s="151">
        <f>F84</f>
        <v>70</v>
      </c>
    </row>
    <row r="84" spans="1:6" ht="12.75">
      <c r="A84" s="61" t="s">
        <v>154</v>
      </c>
      <c r="B84" s="100" t="s">
        <v>158</v>
      </c>
      <c r="C84" s="57" t="s">
        <v>188</v>
      </c>
      <c r="D84" s="58"/>
      <c r="E84" s="58">
        <v>240</v>
      </c>
      <c r="F84" s="151">
        <f>SUM(функц!E83)</f>
        <v>70</v>
      </c>
    </row>
    <row r="85" spans="1:6" ht="12.75">
      <c r="A85" s="61" t="s">
        <v>190</v>
      </c>
      <c r="B85" s="100" t="s">
        <v>158</v>
      </c>
      <c r="C85" s="57" t="s">
        <v>191</v>
      </c>
      <c r="D85" s="58"/>
      <c r="E85" s="58"/>
      <c r="F85" s="77">
        <f>F86</f>
        <v>50</v>
      </c>
    </row>
    <row r="86" spans="1:6" ht="12.75">
      <c r="A86" s="61" t="s">
        <v>153</v>
      </c>
      <c r="B86" s="100" t="s">
        <v>158</v>
      </c>
      <c r="C86" s="57" t="s">
        <v>191</v>
      </c>
      <c r="D86" s="58"/>
      <c r="E86" s="58">
        <v>200</v>
      </c>
      <c r="F86" s="77">
        <f>F87</f>
        <v>50</v>
      </c>
    </row>
    <row r="87" spans="1:6" ht="12.75">
      <c r="A87" s="61" t="s">
        <v>154</v>
      </c>
      <c r="B87" s="100" t="s">
        <v>158</v>
      </c>
      <c r="C87" s="57" t="s">
        <v>191</v>
      </c>
      <c r="D87" s="58"/>
      <c r="E87" s="58">
        <v>240</v>
      </c>
      <c r="F87" s="77">
        <f>SUM(функц!E86)</f>
        <v>50</v>
      </c>
    </row>
    <row r="88" spans="1:6" ht="12.75">
      <c r="A88" s="61" t="s">
        <v>192</v>
      </c>
      <c r="B88" s="100" t="s">
        <v>158</v>
      </c>
      <c r="C88" s="57" t="s">
        <v>193</v>
      </c>
      <c r="D88" s="58"/>
      <c r="E88" s="58"/>
      <c r="F88" s="77">
        <f>F89</f>
        <v>50</v>
      </c>
    </row>
    <row r="89" spans="1:6" ht="12.75">
      <c r="A89" s="61" t="s">
        <v>153</v>
      </c>
      <c r="B89" s="100" t="s">
        <v>158</v>
      </c>
      <c r="C89" s="57" t="s">
        <v>193</v>
      </c>
      <c r="D89" s="58"/>
      <c r="E89" s="58">
        <v>200</v>
      </c>
      <c r="F89" s="77">
        <f>F90</f>
        <v>50</v>
      </c>
    </row>
    <row r="90" spans="1:6" ht="12.75">
      <c r="A90" s="61" t="s">
        <v>154</v>
      </c>
      <c r="B90" s="100" t="s">
        <v>158</v>
      </c>
      <c r="C90" s="57" t="s">
        <v>193</v>
      </c>
      <c r="D90" s="58"/>
      <c r="E90" s="58">
        <v>240</v>
      </c>
      <c r="F90" s="77">
        <f>SUM(функц!E89)</f>
        <v>50</v>
      </c>
    </row>
    <row r="91" spans="1:6" ht="12.75">
      <c r="A91" s="60" t="s">
        <v>194</v>
      </c>
      <c r="B91" s="100" t="s">
        <v>158</v>
      </c>
      <c r="C91" s="57" t="s">
        <v>195</v>
      </c>
      <c r="D91" s="58"/>
      <c r="E91" s="58"/>
      <c r="F91" s="77">
        <f>F93</f>
        <v>50</v>
      </c>
    </row>
    <row r="92" spans="1:6" ht="12.75">
      <c r="A92" s="56" t="s">
        <v>196</v>
      </c>
      <c r="B92" s="100"/>
      <c r="C92" s="57"/>
      <c r="D92" s="58"/>
      <c r="E92" s="58"/>
      <c r="F92" s="77"/>
    </row>
    <row r="93" spans="1:6" ht="12.75">
      <c r="A93" s="61" t="s">
        <v>153</v>
      </c>
      <c r="B93" s="100" t="s">
        <v>158</v>
      </c>
      <c r="C93" s="57" t="s">
        <v>195</v>
      </c>
      <c r="D93" s="58"/>
      <c r="E93" s="58">
        <v>200</v>
      </c>
      <c r="F93" s="77">
        <f>F94</f>
        <v>50</v>
      </c>
    </row>
    <row r="94" spans="1:6" ht="12.75">
      <c r="A94" s="61" t="s">
        <v>154</v>
      </c>
      <c r="B94" s="100" t="s">
        <v>158</v>
      </c>
      <c r="C94" s="57" t="s">
        <v>197</v>
      </c>
      <c r="D94" s="58"/>
      <c r="E94" s="58">
        <v>240</v>
      </c>
      <c r="F94" s="77">
        <f>SUM(функц!E93)</f>
        <v>50</v>
      </c>
    </row>
    <row r="95" spans="1:6" ht="12.75">
      <c r="A95" s="60" t="s">
        <v>198</v>
      </c>
      <c r="B95" s="66" t="s">
        <v>158</v>
      </c>
      <c r="C95" s="57" t="s">
        <v>199</v>
      </c>
      <c r="D95" s="101"/>
      <c r="E95" s="101"/>
      <c r="F95" s="77">
        <f>F97</f>
        <v>50</v>
      </c>
    </row>
    <row r="96" spans="1:6" ht="12.75">
      <c r="A96" s="56" t="s">
        <v>200</v>
      </c>
      <c r="B96" s="66"/>
      <c r="C96" s="57"/>
      <c r="D96" s="101"/>
      <c r="E96" s="101"/>
      <c r="F96" s="77"/>
    </row>
    <row r="97" spans="1:6" ht="12.75">
      <c r="A97" s="61" t="s">
        <v>153</v>
      </c>
      <c r="B97" s="66" t="s">
        <v>158</v>
      </c>
      <c r="C97" s="57" t="s">
        <v>199</v>
      </c>
      <c r="D97" s="101"/>
      <c r="E97" s="101">
        <v>200</v>
      </c>
      <c r="F97" s="77">
        <f>F98</f>
        <v>50</v>
      </c>
    </row>
    <row r="98" spans="1:6" ht="12.75">
      <c r="A98" s="61" t="s">
        <v>154</v>
      </c>
      <c r="B98" s="66" t="s">
        <v>158</v>
      </c>
      <c r="C98" s="57" t="s">
        <v>199</v>
      </c>
      <c r="D98" s="101"/>
      <c r="E98" s="101">
        <v>240</v>
      </c>
      <c r="F98" s="77">
        <f>SUM(функц!E97)</f>
        <v>50</v>
      </c>
    </row>
    <row r="99" spans="1:6" ht="12.75">
      <c r="A99" s="47" t="s">
        <v>201</v>
      </c>
      <c r="B99" s="102" t="s">
        <v>202</v>
      </c>
      <c r="C99" s="74"/>
      <c r="D99" s="101"/>
      <c r="E99" s="101"/>
      <c r="F99" s="50">
        <f>F100</f>
        <v>90</v>
      </c>
    </row>
    <row r="100" spans="1:6" ht="12.75">
      <c r="A100" s="104" t="s">
        <v>203</v>
      </c>
      <c r="B100" s="66" t="s">
        <v>204</v>
      </c>
      <c r="C100" s="66"/>
      <c r="D100" s="101"/>
      <c r="E100" s="101"/>
      <c r="F100" s="77">
        <v>90</v>
      </c>
    </row>
    <row r="101" spans="1:6" ht="12.75" hidden="1">
      <c r="A101" s="64" t="s">
        <v>205</v>
      </c>
      <c r="B101" s="66"/>
      <c r="C101" s="57"/>
      <c r="D101" s="101"/>
      <c r="E101" s="101"/>
      <c r="F101" s="77"/>
    </row>
    <row r="102" spans="1:6" ht="12.75" hidden="1">
      <c r="A102" s="60" t="s">
        <v>328</v>
      </c>
      <c r="B102" s="66"/>
      <c r="C102" s="57"/>
      <c r="D102" s="101"/>
      <c r="E102" s="101"/>
      <c r="F102" s="77"/>
    </row>
    <row r="103" spans="1:6" ht="12.75" hidden="1">
      <c r="A103" s="56" t="s">
        <v>329</v>
      </c>
      <c r="B103" s="57" t="s">
        <v>204</v>
      </c>
      <c r="C103" s="57" t="s">
        <v>330</v>
      </c>
      <c r="D103" s="101"/>
      <c r="E103" s="101"/>
      <c r="F103" s="77" t="e">
        <f>F104</f>
        <v>#REF!</v>
      </c>
    </row>
    <row r="104" spans="1:6" ht="12.75" hidden="1">
      <c r="A104" s="61" t="s">
        <v>153</v>
      </c>
      <c r="B104" s="57" t="s">
        <v>204</v>
      </c>
      <c r="C104" s="57" t="s">
        <v>330</v>
      </c>
      <c r="D104" s="101"/>
      <c r="E104" s="101">
        <v>200</v>
      </c>
      <c r="F104" s="77" t="e">
        <f>F105</f>
        <v>#REF!</v>
      </c>
    </row>
    <row r="105" spans="1:6" ht="12.75">
      <c r="A105" s="61" t="s">
        <v>154</v>
      </c>
      <c r="B105" s="57" t="s">
        <v>204</v>
      </c>
      <c r="C105" s="57" t="s">
        <v>330</v>
      </c>
      <c r="D105" s="101"/>
      <c r="E105" s="101">
        <v>240</v>
      </c>
      <c r="F105" s="77" t="e">
        <f>SUM(функц!#REF!)</f>
        <v>#REF!</v>
      </c>
    </row>
    <row r="106" spans="1:6" ht="12.75">
      <c r="A106" s="60" t="s">
        <v>331</v>
      </c>
      <c r="B106" s="57"/>
      <c r="C106" s="57"/>
      <c r="D106" s="103"/>
      <c r="E106" s="54"/>
      <c r="F106" s="77"/>
    </row>
    <row r="107" spans="1:6" ht="12.75">
      <c r="A107" s="56" t="s">
        <v>332</v>
      </c>
      <c r="B107" s="57" t="s">
        <v>204</v>
      </c>
      <c r="C107" s="57" t="s">
        <v>207</v>
      </c>
      <c r="D107" s="58"/>
      <c r="E107" s="59"/>
      <c r="F107" s="152">
        <f>F108</f>
        <v>90</v>
      </c>
    </row>
    <row r="108" spans="1:6" ht="12.75">
      <c r="A108" s="61" t="s">
        <v>153</v>
      </c>
      <c r="B108" s="57" t="s">
        <v>204</v>
      </c>
      <c r="C108" s="57" t="s">
        <v>207</v>
      </c>
      <c r="D108" s="58">
        <v>200</v>
      </c>
      <c r="E108" s="101">
        <v>200</v>
      </c>
      <c r="F108" s="152">
        <f>F109</f>
        <v>90</v>
      </c>
    </row>
    <row r="109" spans="1:6" ht="12.75">
      <c r="A109" s="61" t="s">
        <v>154</v>
      </c>
      <c r="B109" s="57" t="s">
        <v>204</v>
      </c>
      <c r="C109" s="57" t="s">
        <v>333</v>
      </c>
      <c r="D109" s="101">
        <v>240</v>
      </c>
      <c r="E109" s="101">
        <v>240</v>
      </c>
      <c r="F109" s="153">
        <v>90</v>
      </c>
    </row>
    <row r="110" spans="1:6" ht="12.75">
      <c r="A110" s="47" t="s">
        <v>208</v>
      </c>
      <c r="B110" s="74" t="s">
        <v>209</v>
      </c>
      <c r="C110" s="74"/>
      <c r="D110" s="75"/>
      <c r="E110" s="95"/>
      <c r="F110" s="54">
        <f>F113+F150</f>
        <v>39830.99999999999</v>
      </c>
    </row>
    <row r="111" spans="1:6" ht="12.75">
      <c r="A111" s="106" t="s">
        <v>210</v>
      </c>
      <c r="B111" s="96" t="s">
        <v>211</v>
      </c>
      <c r="C111" s="96"/>
      <c r="D111" s="105"/>
      <c r="E111" s="95"/>
      <c r="F111" s="154">
        <f>F113</f>
        <v>34103.799999999996</v>
      </c>
    </row>
    <row r="112" spans="1:6" ht="12.75">
      <c r="A112" s="108" t="s">
        <v>212</v>
      </c>
      <c r="B112" s="71"/>
      <c r="C112" s="71"/>
      <c r="D112" s="89"/>
      <c r="E112" s="65"/>
      <c r="F112" s="151"/>
    </row>
    <row r="113" spans="1:6" ht="12.75">
      <c r="A113" s="106" t="s">
        <v>213</v>
      </c>
      <c r="B113" s="96" t="s">
        <v>211</v>
      </c>
      <c r="C113" s="96"/>
      <c r="D113" s="105"/>
      <c r="E113" s="95"/>
      <c r="F113" s="154">
        <f>F114+F117+F120+F124+F135+F141+F144+F147</f>
        <v>34103.799999999996</v>
      </c>
    </row>
    <row r="114" spans="1:6" ht="12.75">
      <c r="A114" s="106" t="s">
        <v>214</v>
      </c>
      <c r="B114" s="96" t="s">
        <v>211</v>
      </c>
      <c r="C114" s="96" t="s">
        <v>215</v>
      </c>
      <c r="D114" s="105"/>
      <c r="E114" s="95"/>
      <c r="F114" s="154">
        <f>F115</f>
        <v>3176.4</v>
      </c>
    </row>
    <row r="115" spans="1:6" ht="12.75">
      <c r="A115" s="61" t="s">
        <v>153</v>
      </c>
      <c r="B115" s="96" t="s">
        <v>211</v>
      </c>
      <c r="C115" s="96" t="s">
        <v>215</v>
      </c>
      <c r="D115" s="105">
        <v>200</v>
      </c>
      <c r="E115" s="103">
        <v>200</v>
      </c>
      <c r="F115" s="77">
        <f>F116</f>
        <v>3176.4</v>
      </c>
    </row>
    <row r="116" spans="1:6" ht="12.75">
      <c r="A116" s="61" t="s">
        <v>154</v>
      </c>
      <c r="B116" s="71" t="s">
        <v>211</v>
      </c>
      <c r="C116" s="71" t="s">
        <v>215</v>
      </c>
      <c r="D116" s="58">
        <v>240</v>
      </c>
      <c r="E116" s="101">
        <v>240</v>
      </c>
      <c r="F116" s="77">
        <f>SUM(функц!E110)</f>
        <v>3176.4</v>
      </c>
    </row>
    <row r="117" spans="1:6" ht="12.75">
      <c r="A117" s="47" t="s">
        <v>216</v>
      </c>
      <c r="B117" s="96" t="s">
        <v>211</v>
      </c>
      <c r="C117" s="96" t="s">
        <v>217</v>
      </c>
      <c r="D117" s="75"/>
      <c r="E117" s="95"/>
      <c r="F117" s="50">
        <f>F118</f>
        <v>2374</v>
      </c>
    </row>
    <row r="118" spans="1:6" ht="12.75">
      <c r="A118" s="61" t="s">
        <v>153</v>
      </c>
      <c r="B118" s="71" t="s">
        <v>211</v>
      </c>
      <c r="C118" s="71" t="s">
        <v>217</v>
      </c>
      <c r="D118" s="58"/>
      <c r="E118" s="101">
        <v>200</v>
      </c>
      <c r="F118" s="77">
        <f>F119</f>
        <v>2374</v>
      </c>
    </row>
    <row r="119" spans="1:6" ht="12.75">
      <c r="A119" s="61" t="s">
        <v>154</v>
      </c>
      <c r="B119" s="71" t="s">
        <v>211</v>
      </c>
      <c r="C119" s="71" t="s">
        <v>217</v>
      </c>
      <c r="D119" s="58"/>
      <c r="E119" s="101">
        <v>240</v>
      </c>
      <c r="F119" s="77">
        <f>490+1062.1+821.9</f>
        <v>2374</v>
      </c>
    </row>
    <row r="120" spans="1:6" ht="12.75">
      <c r="A120" s="104" t="s">
        <v>218</v>
      </c>
      <c r="B120" s="96" t="s">
        <v>211</v>
      </c>
      <c r="C120" s="96" t="s">
        <v>219</v>
      </c>
      <c r="D120" s="105"/>
      <c r="E120" s="95"/>
      <c r="F120" s="50">
        <f>F122</f>
        <v>903</v>
      </c>
    </row>
    <row r="121" spans="1:6" ht="12.75">
      <c r="A121" s="81" t="s">
        <v>220</v>
      </c>
      <c r="B121" s="71"/>
      <c r="C121" s="71"/>
      <c r="D121" s="89"/>
      <c r="E121" s="65"/>
      <c r="F121" s="77"/>
    </row>
    <row r="122" spans="1:6" ht="12.75">
      <c r="A122" s="61" t="s">
        <v>153</v>
      </c>
      <c r="B122" s="71" t="s">
        <v>211</v>
      </c>
      <c r="C122" s="71" t="s">
        <v>219</v>
      </c>
      <c r="D122" s="89">
        <v>200</v>
      </c>
      <c r="E122" s="101">
        <v>200</v>
      </c>
      <c r="F122" s="77">
        <f>F123</f>
        <v>903</v>
      </c>
    </row>
    <row r="123" spans="1:6" ht="12.75">
      <c r="A123" s="61" t="s">
        <v>154</v>
      </c>
      <c r="B123" s="71" t="s">
        <v>211</v>
      </c>
      <c r="C123" s="71" t="s">
        <v>219</v>
      </c>
      <c r="D123" s="58">
        <v>240</v>
      </c>
      <c r="E123" s="101">
        <v>240</v>
      </c>
      <c r="F123" s="77">
        <f>SUM(функц!E117)</f>
        <v>903</v>
      </c>
    </row>
    <row r="124" spans="1:6" ht="12.75">
      <c r="A124" s="47" t="s">
        <v>221</v>
      </c>
      <c r="B124" s="96"/>
      <c r="C124" s="96"/>
      <c r="D124" s="75"/>
      <c r="E124" s="95"/>
      <c r="F124" s="50">
        <f>F125</f>
        <v>615.9</v>
      </c>
    </row>
    <row r="125" spans="1:6" ht="12.75" hidden="1">
      <c r="A125" s="56" t="s">
        <v>222</v>
      </c>
      <c r="B125" s="71" t="s">
        <v>211</v>
      </c>
      <c r="C125" s="71"/>
      <c r="D125" s="58"/>
      <c r="E125" s="94"/>
      <c r="F125" s="77">
        <f>F129+F132</f>
        <v>615.9</v>
      </c>
    </row>
    <row r="126" spans="1:6" ht="12.75" hidden="1">
      <c r="A126" s="60" t="s">
        <v>334</v>
      </c>
      <c r="B126" s="57" t="s">
        <v>211</v>
      </c>
      <c r="C126" s="57" t="s">
        <v>224</v>
      </c>
      <c r="D126" s="58"/>
      <c r="E126" s="155"/>
      <c r="F126" s="77">
        <f>F130</f>
        <v>0</v>
      </c>
    </row>
    <row r="127" spans="1:6" ht="12.75" hidden="1">
      <c r="A127" s="109" t="s">
        <v>335</v>
      </c>
      <c r="B127" s="57"/>
      <c r="C127" s="57"/>
      <c r="D127" s="58"/>
      <c r="E127" s="155"/>
      <c r="F127" s="77"/>
    </row>
    <row r="128" spans="1:6" ht="12.75" hidden="1">
      <c r="A128" s="109" t="s">
        <v>336</v>
      </c>
      <c r="B128" s="57"/>
      <c r="C128" s="57"/>
      <c r="D128" s="58"/>
      <c r="E128" s="155"/>
      <c r="F128" s="77"/>
    </row>
    <row r="129" spans="1:6" ht="12.75" hidden="1">
      <c r="A129" s="56" t="s">
        <v>337</v>
      </c>
      <c r="B129" s="57"/>
      <c r="C129" s="57"/>
      <c r="D129" s="58"/>
      <c r="E129" s="155"/>
      <c r="F129" s="77"/>
    </row>
    <row r="130" spans="1:6" ht="12.75" hidden="1">
      <c r="A130" s="61" t="s">
        <v>153</v>
      </c>
      <c r="B130" s="57" t="s">
        <v>211</v>
      </c>
      <c r="C130" s="57" t="s">
        <v>228</v>
      </c>
      <c r="D130" s="58">
        <v>200</v>
      </c>
      <c r="E130" s="101">
        <v>200</v>
      </c>
      <c r="F130" s="77">
        <f>F131</f>
        <v>0</v>
      </c>
    </row>
    <row r="131" spans="1:6" ht="12.75">
      <c r="A131" s="61" t="s">
        <v>154</v>
      </c>
      <c r="B131" s="57" t="s">
        <v>211</v>
      </c>
      <c r="C131" s="57" t="s">
        <v>228</v>
      </c>
      <c r="D131" s="58">
        <v>240</v>
      </c>
      <c r="E131" s="101">
        <v>240</v>
      </c>
      <c r="F131" s="59">
        <f>SUM(функц!E125)</f>
        <v>0</v>
      </c>
    </row>
    <row r="132" spans="1:6" ht="12.75">
      <c r="A132" s="62" t="s">
        <v>338</v>
      </c>
      <c r="B132" s="74" t="s">
        <v>211</v>
      </c>
      <c r="C132" s="74" t="s">
        <v>230</v>
      </c>
      <c r="D132" s="75"/>
      <c r="E132" s="103"/>
      <c r="F132" s="50">
        <f>F133</f>
        <v>615.9</v>
      </c>
    </row>
    <row r="133" spans="1:6" ht="12.75">
      <c r="A133" s="61" t="s">
        <v>153</v>
      </c>
      <c r="B133" s="57" t="s">
        <v>211</v>
      </c>
      <c r="C133" s="57" t="s">
        <v>230</v>
      </c>
      <c r="D133" s="58"/>
      <c r="E133" s="101">
        <v>200</v>
      </c>
      <c r="F133" s="77">
        <f>F134</f>
        <v>615.9</v>
      </c>
    </row>
    <row r="134" spans="1:6" ht="12.75">
      <c r="A134" s="61" t="s">
        <v>154</v>
      </c>
      <c r="B134" s="57" t="s">
        <v>211</v>
      </c>
      <c r="C134" s="57" t="s">
        <v>230</v>
      </c>
      <c r="D134" s="58"/>
      <c r="E134" s="101">
        <v>240</v>
      </c>
      <c r="F134" s="77">
        <v>615.9</v>
      </c>
    </row>
    <row r="135" spans="1:6" ht="12.75">
      <c r="A135" s="62" t="s">
        <v>231</v>
      </c>
      <c r="B135" s="96" t="s">
        <v>211</v>
      </c>
      <c r="C135" s="96" t="s">
        <v>232</v>
      </c>
      <c r="D135" s="105"/>
      <c r="E135" s="95"/>
      <c r="F135" s="50">
        <f>F138</f>
        <v>5764.8</v>
      </c>
    </row>
    <row r="136" spans="1:6" ht="12.75">
      <c r="A136" s="109" t="s">
        <v>233</v>
      </c>
      <c r="B136" s="71"/>
      <c r="C136" s="71"/>
      <c r="D136" s="89"/>
      <c r="E136" s="65"/>
      <c r="F136" s="77"/>
    </row>
    <row r="137" spans="1:6" ht="12.75">
      <c r="A137" s="56" t="s">
        <v>234</v>
      </c>
      <c r="B137" s="71"/>
      <c r="C137" s="71"/>
      <c r="D137" s="89"/>
      <c r="E137" s="65"/>
      <c r="F137" s="77"/>
    </row>
    <row r="138" spans="1:7" ht="12.75">
      <c r="A138" s="61" t="s">
        <v>153</v>
      </c>
      <c r="B138" s="71" t="s">
        <v>211</v>
      </c>
      <c r="C138" s="71" t="s">
        <v>232</v>
      </c>
      <c r="D138" s="89">
        <v>200</v>
      </c>
      <c r="E138" s="101">
        <v>200</v>
      </c>
      <c r="F138" s="77">
        <f>F139</f>
        <v>5764.8</v>
      </c>
      <c r="G138">
        <v>-100</v>
      </c>
    </row>
    <row r="139" spans="1:6" ht="12.75">
      <c r="A139" s="61" t="s">
        <v>154</v>
      </c>
      <c r="B139" s="71" t="s">
        <v>211</v>
      </c>
      <c r="C139" s="71" t="s">
        <v>232</v>
      </c>
      <c r="D139" s="58">
        <v>240</v>
      </c>
      <c r="E139" s="101">
        <v>240</v>
      </c>
      <c r="F139" s="151">
        <f>5864.8-100</f>
        <v>5764.8</v>
      </c>
    </row>
    <row r="140" spans="1:6" ht="12.75">
      <c r="A140" s="80" t="s">
        <v>236</v>
      </c>
      <c r="B140" s="71"/>
      <c r="C140" s="71"/>
      <c r="D140" s="89"/>
      <c r="E140" s="65"/>
      <c r="F140" s="151"/>
    </row>
    <row r="141" spans="1:6" ht="12.75">
      <c r="A141" s="107" t="s">
        <v>238</v>
      </c>
      <c r="B141" s="96" t="s">
        <v>211</v>
      </c>
      <c r="C141" s="96" t="s">
        <v>237</v>
      </c>
      <c r="D141" s="105"/>
      <c r="E141" s="95"/>
      <c r="F141" s="154">
        <f>F142</f>
        <v>7865.8</v>
      </c>
    </row>
    <row r="142" spans="1:6" ht="12.75">
      <c r="A142" s="61" t="s">
        <v>153</v>
      </c>
      <c r="B142" s="71" t="s">
        <v>211</v>
      </c>
      <c r="C142" s="71" t="s">
        <v>237</v>
      </c>
      <c r="D142" s="89">
        <v>200</v>
      </c>
      <c r="E142" s="101">
        <v>200</v>
      </c>
      <c r="F142" s="77">
        <f>F143</f>
        <v>7865.8</v>
      </c>
    </row>
    <row r="143" spans="1:6" ht="12.75">
      <c r="A143" s="61" t="s">
        <v>154</v>
      </c>
      <c r="B143" s="71" t="s">
        <v>211</v>
      </c>
      <c r="C143" s="71" t="s">
        <v>237</v>
      </c>
      <c r="D143" s="58">
        <v>240</v>
      </c>
      <c r="E143" s="101">
        <v>240</v>
      </c>
      <c r="F143" s="59">
        <v>7865.8</v>
      </c>
    </row>
    <row r="144" spans="1:6" ht="12.75">
      <c r="A144" s="106" t="s">
        <v>239</v>
      </c>
      <c r="B144" s="96" t="s">
        <v>211</v>
      </c>
      <c r="C144" s="96" t="s">
        <v>240</v>
      </c>
      <c r="D144" s="105"/>
      <c r="E144" s="95"/>
      <c r="F144" s="50">
        <f>F145</f>
        <v>13103.9</v>
      </c>
    </row>
    <row r="145" spans="1:7" ht="12.75">
      <c r="A145" s="61" t="s">
        <v>153</v>
      </c>
      <c r="B145" s="71" t="s">
        <v>211</v>
      </c>
      <c r="C145" s="71" t="s">
        <v>240</v>
      </c>
      <c r="D145" s="89">
        <v>200</v>
      </c>
      <c r="E145" s="101">
        <v>200</v>
      </c>
      <c r="F145" s="77">
        <f>F146</f>
        <v>13103.9</v>
      </c>
      <c r="G145">
        <v>46</v>
      </c>
    </row>
    <row r="146" spans="1:6" ht="12.75">
      <c r="A146" s="61" t="s">
        <v>154</v>
      </c>
      <c r="B146" s="71" t="s">
        <v>211</v>
      </c>
      <c r="C146" s="71" t="s">
        <v>240</v>
      </c>
      <c r="D146" s="58">
        <v>240</v>
      </c>
      <c r="E146" s="92">
        <v>240</v>
      </c>
      <c r="F146" s="151">
        <f>16035-2931.1-100+54+46</f>
        <v>13103.9</v>
      </c>
    </row>
    <row r="147" spans="1:6" ht="12.75">
      <c r="A147" s="47" t="s">
        <v>241</v>
      </c>
      <c r="B147" s="74" t="s">
        <v>211</v>
      </c>
      <c r="C147" s="74" t="s">
        <v>242</v>
      </c>
      <c r="D147" s="75"/>
      <c r="E147" s="95"/>
      <c r="F147" s="79">
        <v>300</v>
      </c>
    </row>
    <row r="148" spans="1:6" ht="12.75">
      <c r="A148" s="61" t="s">
        <v>153</v>
      </c>
      <c r="B148" s="57" t="s">
        <v>211</v>
      </c>
      <c r="C148" s="57" t="s">
        <v>242</v>
      </c>
      <c r="D148" s="58">
        <v>200</v>
      </c>
      <c r="E148" s="101">
        <v>200</v>
      </c>
      <c r="F148" s="70">
        <v>300</v>
      </c>
    </row>
    <row r="149" spans="1:6" ht="14.25" customHeight="1">
      <c r="A149" s="61" t="s">
        <v>154</v>
      </c>
      <c r="B149" s="57" t="s">
        <v>211</v>
      </c>
      <c r="C149" s="57" t="s">
        <v>242</v>
      </c>
      <c r="D149" s="58">
        <v>240</v>
      </c>
      <c r="E149" s="101">
        <v>240</v>
      </c>
      <c r="F149" s="151">
        <v>300</v>
      </c>
    </row>
    <row r="150" spans="1:6" ht="12.75">
      <c r="A150" s="47" t="s">
        <v>243</v>
      </c>
      <c r="B150" s="110" t="s">
        <v>244</v>
      </c>
      <c r="C150" s="74"/>
      <c r="D150" s="75"/>
      <c r="E150" s="47"/>
      <c r="F150" s="154">
        <v>5727.2</v>
      </c>
    </row>
    <row r="151" spans="1:6" ht="12.75">
      <c r="A151" s="108" t="s">
        <v>212</v>
      </c>
      <c r="B151" s="111"/>
      <c r="C151" s="66"/>
      <c r="D151" s="76"/>
      <c r="E151" s="56"/>
      <c r="F151" s="151"/>
    </row>
    <row r="152" spans="1:6" ht="12.75">
      <c r="A152" s="60" t="s">
        <v>245</v>
      </c>
      <c r="B152" s="111"/>
      <c r="C152" s="66"/>
      <c r="D152" s="76"/>
      <c r="E152" s="56"/>
      <c r="F152" s="151"/>
    </row>
    <row r="153" spans="1:6" ht="12.75">
      <c r="A153" s="56" t="s">
        <v>246</v>
      </c>
      <c r="B153" s="66" t="s">
        <v>244</v>
      </c>
      <c r="C153" s="66" t="s">
        <v>247</v>
      </c>
      <c r="D153" s="76"/>
      <c r="E153" s="56"/>
      <c r="F153" s="151">
        <v>5727.2</v>
      </c>
    </row>
    <row r="154" spans="1:6" ht="12.75">
      <c r="A154" s="60" t="s">
        <v>143</v>
      </c>
      <c r="B154" s="66"/>
      <c r="C154" s="66"/>
      <c r="D154" s="76"/>
      <c r="E154" s="56"/>
      <c r="F154" s="151"/>
    </row>
    <row r="155" spans="1:6" ht="12.75">
      <c r="A155" s="56" t="s">
        <v>144</v>
      </c>
      <c r="B155" s="66" t="s">
        <v>244</v>
      </c>
      <c r="C155" s="66" t="s">
        <v>247</v>
      </c>
      <c r="D155" s="76"/>
      <c r="E155" s="76">
        <v>100</v>
      </c>
      <c r="F155" s="77">
        <v>5013</v>
      </c>
    </row>
    <row r="156" spans="1:6" ht="12.75">
      <c r="A156" s="109" t="s">
        <v>248</v>
      </c>
      <c r="B156" s="66" t="s">
        <v>244</v>
      </c>
      <c r="C156" s="66" t="s">
        <v>247</v>
      </c>
      <c r="D156" s="58"/>
      <c r="E156" s="58">
        <v>110</v>
      </c>
      <c r="F156" s="77">
        <v>5013</v>
      </c>
    </row>
    <row r="157" spans="1:6" ht="12.75">
      <c r="A157" s="61" t="s">
        <v>153</v>
      </c>
      <c r="B157" s="66" t="s">
        <v>244</v>
      </c>
      <c r="C157" s="66" t="s">
        <v>247</v>
      </c>
      <c r="D157" s="58"/>
      <c r="E157" s="58">
        <v>200</v>
      </c>
      <c r="F157" s="77">
        <v>713.2</v>
      </c>
    </row>
    <row r="158" spans="1:6" ht="12.75">
      <c r="A158" s="61" t="s">
        <v>154</v>
      </c>
      <c r="B158" s="66" t="s">
        <v>244</v>
      </c>
      <c r="C158" s="66" t="s">
        <v>247</v>
      </c>
      <c r="D158" s="58"/>
      <c r="E158" s="58">
        <v>240</v>
      </c>
      <c r="F158" s="77">
        <v>713.2</v>
      </c>
    </row>
    <row r="159" spans="1:6" ht="12.75">
      <c r="A159" s="61" t="s">
        <v>155</v>
      </c>
      <c r="B159" s="66" t="s">
        <v>244</v>
      </c>
      <c r="C159" s="66" t="s">
        <v>247</v>
      </c>
      <c r="D159" s="58"/>
      <c r="E159" s="58">
        <v>800</v>
      </c>
      <c r="F159" s="77">
        <v>1</v>
      </c>
    </row>
    <row r="160" spans="1:6" ht="12.75">
      <c r="A160" s="61" t="s">
        <v>156</v>
      </c>
      <c r="B160" s="66" t="s">
        <v>244</v>
      </c>
      <c r="C160" s="66" t="s">
        <v>247</v>
      </c>
      <c r="D160" s="58"/>
      <c r="E160" s="58">
        <v>850</v>
      </c>
      <c r="F160" s="77">
        <v>1</v>
      </c>
    </row>
    <row r="161" spans="1:6" ht="12.75">
      <c r="A161" s="47" t="s">
        <v>249</v>
      </c>
      <c r="B161" s="74" t="s">
        <v>250</v>
      </c>
      <c r="C161" s="74"/>
      <c r="D161" s="75"/>
      <c r="E161" s="95"/>
      <c r="F161" s="50">
        <f>F162</f>
        <v>2285.8</v>
      </c>
    </row>
    <row r="162" spans="1:6" ht="12.75">
      <c r="A162" s="61" t="s">
        <v>251</v>
      </c>
      <c r="B162" s="57" t="s">
        <v>252</v>
      </c>
      <c r="C162" s="57"/>
      <c r="D162" s="58"/>
      <c r="E162" s="65"/>
      <c r="F162" s="77">
        <f>F164+F167+F171</f>
        <v>2285.8</v>
      </c>
    </row>
    <row r="163" spans="1:6" ht="12.75">
      <c r="A163" s="61" t="s">
        <v>253</v>
      </c>
      <c r="B163" s="57"/>
      <c r="C163" s="57"/>
      <c r="D163" s="58"/>
      <c r="E163" s="65"/>
      <c r="F163" s="77"/>
    </row>
    <row r="164" spans="1:6" ht="12.75">
      <c r="A164" s="62" t="s">
        <v>254</v>
      </c>
      <c r="B164" s="74" t="s">
        <v>252</v>
      </c>
      <c r="C164" s="57" t="s">
        <v>255</v>
      </c>
      <c r="D164" s="75"/>
      <c r="E164" s="95"/>
      <c r="F164" s="77">
        <v>560</v>
      </c>
    </row>
    <row r="165" spans="1:6" ht="12.75">
      <c r="A165" s="61" t="s">
        <v>153</v>
      </c>
      <c r="B165" s="57" t="s">
        <v>252</v>
      </c>
      <c r="C165" s="57" t="s">
        <v>255</v>
      </c>
      <c r="D165" s="58">
        <v>200</v>
      </c>
      <c r="E165" s="58">
        <v>200</v>
      </c>
      <c r="F165" s="77">
        <v>560</v>
      </c>
    </row>
    <row r="166" spans="1:6" ht="12.75">
      <c r="A166" s="61" t="s">
        <v>154</v>
      </c>
      <c r="B166" s="57" t="s">
        <v>252</v>
      </c>
      <c r="C166" s="57" t="s">
        <v>255</v>
      </c>
      <c r="D166" s="58">
        <v>240</v>
      </c>
      <c r="E166" s="58">
        <v>240</v>
      </c>
      <c r="F166" s="151">
        <v>560</v>
      </c>
    </row>
    <row r="167" spans="1:6" ht="12.75">
      <c r="A167" s="64" t="s">
        <v>256</v>
      </c>
      <c r="B167" s="74" t="s">
        <v>252</v>
      </c>
      <c r="C167" s="57" t="s">
        <v>257</v>
      </c>
      <c r="D167" s="75"/>
      <c r="E167" s="95"/>
      <c r="F167" s="151">
        <f>F169</f>
        <v>1144</v>
      </c>
    </row>
    <row r="168" spans="1:6" ht="12.75">
      <c r="A168" s="61" t="s">
        <v>153</v>
      </c>
      <c r="B168" s="57" t="s">
        <v>339</v>
      </c>
      <c r="C168" s="57" t="s">
        <v>340</v>
      </c>
      <c r="D168" s="58">
        <v>200</v>
      </c>
      <c r="E168" s="58">
        <v>200</v>
      </c>
      <c r="F168" s="151">
        <v>1674</v>
      </c>
    </row>
    <row r="169" spans="1:6" ht="12.75">
      <c r="A169" s="61" t="s">
        <v>154</v>
      </c>
      <c r="B169" s="57" t="s">
        <v>252</v>
      </c>
      <c r="C169" s="57" t="s">
        <v>257</v>
      </c>
      <c r="D169" s="58">
        <v>240</v>
      </c>
      <c r="E169" s="58">
        <v>240</v>
      </c>
      <c r="F169" s="77">
        <f>1674-530</f>
        <v>1144</v>
      </c>
    </row>
    <row r="170" spans="1:6" ht="12.75">
      <c r="A170" s="61" t="s">
        <v>212</v>
      </c>
      <c r="B170" s="57"/>
      <c r="C170" s="57"/>
      <c r="D170" s="58"/>
      <c r="E170" s="65"/>
      <c r="F170" s="77"/>
    </row>
    <row r="171" spans="1:6" ht="12.75">
      <c r="A171" s="62" t="s">
        <v>258</v>
      </c>
      <c r="B171" s="74" t="s">
        <v>252</v>
      </c>
      <c r="C171" s="71" t="s">
        <v>259</v>
      </c>
      <c r="D171" s="75"/>
      <c r="E171" s="95"/>
      <c r="F171" s="59">
        <f>F174+F176</f>
        <v>581.8000000000001</v>
      </c>
    </row>
    <row r="172" spans="1:6" ht="12.75">
      <c r="A172" s="64" t="s">
        <v>260</v>
      </c>
      <c r="B172" s="74"/>
      <c r="C172" s="96"/>
      <c r="D172" s="75"/>
      <c r="E172" s="95"/>
      <c r="F172" s="77"/>
    </row>
    <row r="173" spans="1:6" ht="12.75">
      <c r="A173" s="60" t="s">
        <v>143</v>
      </c>
      <c r="B173" s="74"/>
      <c r="C173" s="96"/>
      <c r="D173" s="75"/>
      <c r="E173" s="95"/>
      <c r="F173" s="77"/>
    </row>
    <row r="174" spans="1:6" ht="12.75">
      <c r="A174" s="56" t="s">
        <v>144</v>
      </c>
      <c r="B174" s="57" t="s">
        <v>252</v>
      </c>
      <c r="C174" s="71" t="s">
        <v>259</v>
      </c>
      <c r="D174" s="58">
        <v>100</v>
      </c>
      <c r="E174" s="58">
        <v>100</v>
      </c>
      <c r="F174" s="77">
        <f>F175</f>
        <v>503.1</v>
      </c>
    </row>
    <row r="175" spans="1:6" ht="12.75">
      <c r="A175" s="109" t="s">
        <v>248</v>
      </c>
      <c r="B175" s="57" t="s">
        <v>252</v>
      </c>
      <c r="C175" s="71" t="s">
        <v>259</v>
      </c>
      <c r="D175" s="58">
        <v>110</v>
      </c>
      <c r="E175" s="58">
        <v>110</v>
      </c>
      <c r="F175" s="77">
        <f>511.1-8</f>
        <v>503.1</v>
      </c>
    </row>
    <row r="176" spans="1:6" ht="12.75">
      <c r="A176" s="61" t="s">
        <v>153</v>
      </c>
      <c r="B176" s="57" t="s">
        <v>252</v>
      </c>
      <c r="C176" s="71" t="s">
        <v>259</v>
      </c>
      <c r="D176" s="58">
        <v>200</v>
      </c>
      <c r="E176" s="58">
        <v>200</v>
      </c>
      <c r="F176" s="77">
        <f>F177</f>
        <v>78.7</v>
      </c>
    </row>
    <row r="177" spans="1:6" ht="12.75">
      <c r="A177" s="61" t="s">
        <v>154</v>
      </c>
      <c r="B177" s="57" t="s">
        <v>252</v>
      </c>
      <c r="C177" s="71" t="s">
        <v>259</v>
      </c>
      <c r="D177" s="58">
        <v>240</v>
      </c>
      <c r="E177" s="58">
        <v>240</v>
      </c>
      <c r="F177" s="59">
        <f>103.2-24.5</f>
        <v>78.7</v>
      </c>
    </row>
    <row r="178" spans="1:6" ht="12.75">
      <c r="A178" s="47" t="s">
        <v>261</v>
      </c>
      <c r="B178" s="74" t="s">
        <v>262</v>
      </c>
      <c r="C178" s="74"/>
      <c r="D178" s="47"/>
      <c r="E178" s="95"/>
      <c r="F178" s="54">
        <v>2055</v>
      </c>
    </row>
    <row r="179" spans="1:6" ht="12.75">
      <c r="A179" s="108" t="s">
        <v>263</v>
      </c>
      <c r="B179" s="57" t="s">
        <v>264</v>
      </c>
      <c r="C179" s="57"/>
      <c r="D179" s="61"/>
      <c r="E179" s="65"/>
      <c r="F179" s="77">
        <v>2055</v>
      </c>
    </row>
    <row r="180" spans="1:6" ht="12.75">
      <c r="A180" s="108" t="s">
        <v>212</v>
      </c>
      <c r="B180" s="57"/>
      <c r="C180" s="57"/>
      <c r="D180" s="61"/>
      <c r="E180" s="65"/>
      <c r="F180" s="77"/>
    </row>
    <row r="181" spans="1:6" ht="12.75">
      <c r="A181" s="62" t="s">
        <v>265</v>
      </c>
      <c r="B181" s="74" t="s">
        <v>264</v>
      </c>
      <c r="C181" s="57" t="s">
        <v>266</v>
      </c>
      <c r="D181" s="75"/>
      <c r="E181" s="95"/>
      <c r="F181" s="77">
        <v>2055</v>
      </c>
    </row>
    <row r="182" spans="1:6" ht="12.75">
      <c r="A182" s="64" t="s">
        <v>267</v>
      </c>
      <c r="B182" s="74"/>
      <c r="C182" s="74"/>
      <c r="D182" s="75"/>
      <c r="E182" s="95"/>
      <c r="F182" s="77"/>
    </row>
    <row r="183" spans="1:6" ht="12.75">
      <c r="A183" s="61" t="s">
        <v>153</v>
      </c>
      <c r="B183" s="57" t="s">
        <v>264</v>
      </c>
      <c r="C183" s="57" t="s">
        <v>266</v>
      </c>
      <c r="D183" s="58">
        <v>200</v>
      </c>
      <c r="E183" s="58">
        <v>200</v>
      </c>
      <c r="F183" s="77">
        <v>2055</v>
      </c>
    </row>
    <row r="184" spans="1:6" ht="12.75">
      <c r="A184" s="61" t="s">
        <v>154</v>
      </c>
      <c r="B184" s="57" t="s">
        <v>264</v>
      </c>
      <c r="C184" s="57" t="s">
        <v>266</v>
      </c>
      <c r="D184" s="58">
        <v>240</v>
      </c>
      <c r="E184" s="58">
        <v>240</v>
      </c>
      <c r="F184" s="77">
        <v>2055</v>
      </c>
    </row>
    <row r="185" spans="1:6" ht="12.75">
      <c r="A185" s="47" t="s">
        <v>268</v>
      </c>
      <c r="B185" s="74" t="s">
        <v>269</v>
      </c>
      <c r="C185" s="74"/>
      <c r="D185" s="75"/>
      <c r="E185" s="47"/>
      <c r="F185" s="54">
        <f>F186+F193</f>
        <v>10979.6</v>
      </c>
    </row>
    <row r="186" spans="1:6" ht="12.75">
      <c r="A186" s="47" t="s">
        <v>270</v>
      </c>
      <c r="B186" s="74" t="s">
        <v>271</v>
      </c>
      <c r="C186" s="74"/>
      <c r="D186" s="75"/>
      <c r="E186" s="47"/>
      <c r="F186" s="54">
        <f>F187</f>
        <v>1618.3999999999999</v>
      </c>
    </row>
    <row r="187" spans="1:6" ht="12.75">
      <c r="A187" s="60" t="s">
        <v>341</v>
      </c>
      <c r="B187" s="57" t="s">
        <v>271</v>
      </c>
      <c r="C187" s="57" t="s">
        <v>273</v>
      </c>
      <c r="D187" s="58"/>
      <c r="E187" s="61"/>
      <c r="F187" s="77">
        <f>F191</f>
        <v>1618.3999999999999</v>
      </c>
    </row>
    <row r="188" spans="1:6" ht="12.75">
      <c r="A188" s="109" t="s">
        <v>342</v>
      </c>
      <c r="B188" s="57"/>
      <c r="C188" s="57"/>
      <c r="D188" s="58"/>
      <c r="E188" s="61"/>
      <c r="F188" s="59"/>
    </row>
    <row r="189" spans="1:6" ht="12.75">
      <c r="A189" s="109" t="s">
        <v>343</v>
      </c>
      <c r="B189" s="57"/>
      <c r="C189" s="57"/>
      <c r="D189" s="58"/>
      <c r="E189" s="61"/>
      <c r="F189" s="77"/>
    </row>
    <row r="190" spans="1:6" ht="12.75">
      <c r="A190" s="56" t="s">
        <v>344</v>
      </c>
      <c r="B190" s="57"/>
      <c r="C190" s="57"/>
      <c r="D190" s="58"/>
      <c r="E190" s="61"/>
      <c r="F190" s="77"/>
    </row>
    <row r="191" spans="1:6" ht="12.75">
      <c r="A191" s="56" t="s">
        <v>277</v>
      </c>
      <c r="B191" s="57" t="s">
        <v>271</v>
      </c>
      <c r="C191" s="57" t="s">
        <v>273</v>
      </c>
      <c r="D191" s="58"/>
      <c r="E191" s="58">
        <v>300</v>
      </c>
      <c r="F191" s="77">
        <f>F192</f>
        <v>1618.3999999999999</v>
      </c>
    </row>
    <row r="192" spans="1:6" ht="12.75">
      <c r="A192" s="61" t="s">
        <v>278</v>
      </c>
      <c r="B192" s="57" t="s">
        <v>271</v>
      </c>
      <c r="C192" s="57" t="s">
        <v>273</v>
      </c>
      <c r="D192" s="58"/>
      <c r="E192" s="58">
        <v>310</v>
      </c>
      <c r="F192" s="77">
        <f>1618.3+0.1</f>
        <v>1618.3999999999999</v>
      </c>
    </row>
    <row r="193" spans="1:6" ht="12.75">
      <c r="A193" s="106" t="s">
        <v>279</v>
      </c>
      <c r="B193" s="96" t="s">
        <v>280</v>
      </c>
      <c r="C193" s="96"/>
      <c r="D193" s="75"/>
      <c r="E193" s="47"/>
      <c r="F193" s="50">
        <f>F195+F200</f>
        <v>9361.2</v>
      </c>
    </row>
    <row r="194" spans="1:6" ht="12.75">
      <c r="A194" s="91" t="s">
        <v>281</v>
      </c>
      <c r="B194" s="71"/>
      <c r="C194" s="71"/>
      <c r="D194" s="89"/>
      <c r="E194" s="61"/>
      <c r="F194" s="61"/>
    </row>
    <row r="195" spans="1:6" ht="12.75">
      <c r="A195" s="56" t="s">
        <v>282</v>
      </c>
      <c r="B195" s="71" t="s">
        <v>280</v>
      </c>
      <c r="C195" s="71" t="s">
        <v>283</v>
      </c>
      <c r="D195" s="89"/>
      <c r="E195" s="61"/>
      <c r="F195" s="61">
        <f>F196</f>
        <v>6562.8</v>
      </c>
    </row>
    <row r="196" spans="1:6" ht="12.75">
      <c r="A196" s="56" t="s">
        <v>277</v>
      </c>
      <c r="B196" s="71" t="s">
        <v>280</v>
      </c>
      <c r="C196" s="71" t="s">
        <v>283</v>
      </c>
      <c r="D196" s="89"/>
      <c r="E196" s="89">
        <v>300</v>
      </c>
      <c r="F196" s="61">
        <f>F197</f>
        <v>6562.8</v>
      </c>
    </row>
    <row r="197" spans="1:6" ht="12.75">
      <c r="A197" s="61" t="s">
        <v>345</v>
      </c>
      <c r="B197" s="71" t="s">
        <v>280</v>
      </c>
      <c r="C197" s="71" t="s">
        <v>283</v>
      </c>
      <c r="D197" s="89"/>
      <c r="E197" s="89">
        <v>313</v>
      </c>
      <c r="F197" s="61">
        <f>5812.1+750.7</f>
        <v>6562.8</v>
      </c>
    </row>
    <row r="198" spans="1:6" ht="12.75">
      <c r="A198" s="91" t="s">
        <v>285</v>
      </c>
      <c r="B198" s="71"/>
      <c r="C198" s="71"/>
      <c r="D198" s="89"/>
      <c r="E198" s="89"/>
      <c r="F198" s="61"/>
    </row>
    <row r="199" spans="1:6" ht="12.75">
      <c r="A199" s="93" t="s">
        <v>286</v>
      </c>
      <c r="B199" s="71" t="s">
        <v>280</v>
      </c>
      <c r="C199" s="71" t="s">
        <v>287</v>
      </c>
      <c r="D199" s="89"/>
      <c r="E199" s="89"/>
      <c r="F199" s="61">
        <f>F200</f>
        <v>2798.3999999999996</v>
      </c>
    </row>
    <row r="200" spans="1:6" ht="12.75">
      <c r="A200" s="56" t="s">
        <v>277</v>
      </c>
      <c r="B200" s="71" t="s">
        <v>280</v>
      </c>
      <c r="C200" s="71" t="s">
        <v>287</v>
      </c>
      <c r="D200" s="89"/>
      <c r="E200" s="89">
        <v>300</v>
      </c>
      <c r="F200" s="61">
        <f>F201</f>
        <v>2798.3999999999996</v>
      </c>
    </row>
    <row r="201" spans="1:6" ht="12.75">
      <c r="A201" s="61" t="s">
        <v>288</v>
      </c>
      <c r="B201" s="71" t="s">
        <v>280</v>
      </c>
      <c r="C201" s="71" t="s">
        <v>287</v>
      </c>
      <c r="D201" s="89"/>
      <c r="E201" s="89">
        <v>323</v>
      </c>
      <c r="F201" s="61">
        <f>2500.2+298.2</f>
        <v>2798.3999999999996</v>
      </c>
    </row>
    <row r="202" spans="1:6" ht="12.75">
      <c r="A202" s="106" t="s">
        <v>289</v>
      </c>
      <c r="B202" s="96" t="s">
        <v>290</v>
      </c>
      <c r="C202" s="71"/>
      <c r="D202" s="105"/>
      <c r="E202" s="47"/>
      <c r="F202" s="47">
        <f>F204+F216</f>
        <v>9077.1</v>
      </c>
    </row>
    <row r="203" spans="1:6" ht="12.75">
      <c r="A203" s="108" t="s">
        <v>253</v>
      </c>
      <c r="B203" s="71"/>
      <c r="C203" s="71"/>
      <c r="D203" s="89"/>
      <c r="E203" s="61"/>
      <c r="F203" s="61"/>
    </row>
    <row r="204" spans="1:6" ht="12.75">
      <c r="A204" s="47" t="s">
        <v>291</v>
      </c>
      <c r="B204" s="74" t="s">
        <v>292</v>
      </c>
      <c r="C204" s="96"/>
      <c r="D204" s="75"/>
      <c r="E204" s="47"/>
      <c r="F204" s="61">
        <f>F205+F208</f>
        <v>8877.1</v>
      </c>
    </row>
    <row r="205" spans="1:6" ht="12.75">
      <c r="A205" s="60" t="s">
        <v>293</v>
      </c>
      <c r="B205" s="57" t="s">
        <v>292</v>
      </c>
      <c r="C205" s="57" t="s">
        <v>294</v>
      </c>
      <c r="D205" s="58"/>
      <c r="E205" s="58"/>
      <c r="F205" s="61">
        <f>F206</f>
        <v>200</v>
      </c>
    </row>
    <row r="206" spans="1:6" ht="12.75">
      <c r="A206" s="61" t="s">
        <v>153</v>
      </c>
      <c r="B206" s="57" t="s">
        <v>292</v>
      </c>
      <c r="C206" s="57" t="s">
        <v>294</v>
      </c>
      <c r="D206" s="58"/>
      <c r="E206" s="58">
        <v>200</v>
      </c>
      <c r="F206" s="61">
        <v>200</v>
      </c>
    </row>
    <row r="207" spans="1:6" ht="12.75">
      <c r="A207" s="61" t="s">
        <v>154</v>
      </c>
      <c r="B207" s="57" t="s">
        <v>292</v>
      </c>
      <c r="C207" s="57" t="s">
        <v>294</v>
      </c>
      <c r="D207" s="58"/>
      <c r="E207" s="58">
        <v>240</v>
      </c>
      <c r="F207" s="61">
        <v>200</v>
      </c>
    </row>
    <row r="208" spans="1:6" ht="12.75">
      <c r="A208" s="61" t="s">
        <v>295</v>
      </c>
      <c r="B208" s="57" t="s">
        <v>292</v>
      </c>
      <c r="C208" s="57"/>
      <c r="D208" s="58"/>
      <c r="E208" s="58"/>
      <c r="F208" s="61">
        <f>F210+F212+F214</f>
        <v>8677.1</v>
      </c>
    </row>
    <row r="209" spans="1:6" ht="12.75">
      <c r="A209" s="60" t="s">
        <v>143</v>
      </c>
      <c r="B209" s="57"/>
      <c r="C209" s="57"/>
      <c r="D209" s="58"/>
      <c r="E209" s="58"/>
      <c r="F209" s="61"/>
    </row>
    <row r="210" spans="1:6" ht="12.75">
      <c r="A210" s="56" t="s">
        <v>144</v>
      </c>
      <c r="B210" s="57" t="s">
        <v>292</v>
      </c>
      <c r="C210" s="57" t="s">
        <v>296</v>
      </c>
      <c r="D210" s="58"/>
      <c r="E210" s="58">
        <v>100</v>
      </c>
      <c r="F210" s="61">
        <f>F211</f>
        <v>7578.5</v>
      </c>
    </row>
    <row r="211" spans="1:6" ht="12.75">
      <c r="A211" s="61" t="s">
        <v>248</v>
      </c>
      <c r="B211" s="57" t="s">
        <v>292</v>
      </c>
      <c r="C211" s="57" t="s">
        <v>296</v>
      </c>
      <c r="D211" s="58"/>
      <c r="E211" s="58">
        <v>110</v>
      </c>
      <c r="F211" s="61">
        <f>7308.5+270</f>
        <v>7578.5</v>
      </c>
    </row>
    <row r="212" spans="1:6" ht="12.75">
      <c r="A212" s="61" t="s">
        <v>153</v>
      </c>
      <c r="B212" s="57" t="s">
        <v>292</v>
      </c>
      <c r="C212" s="57" t="s">
        <v>296</v>
      </c>
      <c r="D212" s="58"/>
      <c r="E212" s="58">
        <v>200</v>
      </c>
      <c r="F212" s="61">
        <f>F213</f>
        <v>1097.6</v>
      </c>
    </row>
    <row r="213" spans="1:6" ht="12.75">
      <c r="A213" s="61" t="s">
        <v>154</v>
      </c>
      <c r="B213" s="57" t="s">
        <v>292</v>
      </c>
      <c r="C213" s="57" t="s">
        <v>296</v>
      </c>
      <c r="D213" s="58"/>
      <c r="E213" s="58">
        <v>240</v>
      </c>
      <c r="F213" s="61">
        <f>1367.6-270</f>
        <v>1097.6</v>
      </c>
    </row>
    <row r="214" spans="1:6" ht="12.75">
      <c r="A214" s="61" t="s">
        <v>155</v>
      </c>
      <c r="B214" s="57" t="s">
        <v>292</v>
      </c>
      <c r="C214" s="57" t="s">
        <v>296</v>
      </c>
      <c r="D214" s="58"/>
      <c r="E214" s="58">
        <v>800</v>
      </c>
      <c r="F214" s="61">
        <v>1</v>
      </c>
    </row>
    <row r="215" spans="1:6" ht="12.75">
      <c r="A215" s="61" t="s">
        <v>156</v>
      </c>
      <c r="B215" s="57" t="s">
        <v>292</v>
      </c>
      <c r="C215" s="57" t="s">
        <v>296</v>
      </c>
      <c r="D215" s="58"/>
      <c r="E215" s="58">
        <v>850</v>
      </c>
      <c r="F215" s="61">
        <v>1</v>
      </c>
    </row>
    <row r="216" spans="1:6" ht="12.75">
      <c r="A216" s="106" t="s">
        <v>297</v>
      </c>
      <c r="B216" s="96" t="s">
        <v>298</v>
      </c>
      <c r="C216" s="96"/>
      <c r="D216" s="105"/>
      <c r="E216" s="47"/>
      <c r="F216" s="47">
        <v>200</v>
      </c>
    </row>
    <row r="217" spans="1:6" ht="12.75">
      <c r="A217" s="61" t="s">
        <v>293</v>
      </c>
      <c r="B217" s="71" t="s">
        <v>298</v>
      </c>
      <c r="C217" s="71" t="s">
        <v>294</v>
      </c>
      <c r="D217" s="89"/>
      <c r="E217" s="61"/>
      <c r="F217" s="61">
        <v>200</v>
      </c>
    </row>
    <row r="218" spans="1:6" ht="12.75">
      <c r="A218" s="61" t="s">
        <v>153</v>
      </c>
      <c r="B218" s="71" t="s">
        <v>298</v>
      </c>
      <c r="C218" s="71" t="s">
        <v>294</v>
      </c>
      <c r="D218" s="89"/>
      <c r="E218" s="89">
        <v>200</v>
      </c>
      <c r="F218" s="61">
        <v>200</v>
      </c>
    </row>
    <row r="219" spans="1:6" ht="12.75">
      <c r="A219" s="61" t="s">
        <v>154</v>
      </c>
      <c r="B219" s="71" t="s">
        <v>298</v>
      </c>
      <c r="C219" s="71" t="s">
        <v>294</v>
      </c>
      <c r="D219" s="89"/>
      <c r="E219" s="89">
        <v>240</v>
      </c>
      <c r="F219" s="61">
        <v>200</v>
      </c>
    </row>
    <row r="220" spans="1:6" ht="12.75">
      <c r="A220" s="106" t="s">
        <v>300</v>
      </c>
      <c r="B220" s="96" t="s">
        <v>301</v>
      </c>
      <c r="C220" s="113"/>
      <c r="D220" s="47"/>
      <c r="E220" s="47"/>
      <c r="F220" s="47">
        <f>F221+F227</f>
        <v>3677.7</v>
      </c>
    </row>
    <row r="221" spans="1:6" ht="12.75">
      <c r="A221" s="47" t="s">
        <v>302</v>
      </c>
      <c r="B221" s="96" t="s">
        <v>303</v>
      </c>
      <c r="C221" s="113"/>
      <c r="D221" s="47"/>
      <c r="E221" s="47"/>
      <c r="F221" s="47">
        <f>F223</f>
        <v>1085.5</v>
      </c>
    </row>
    <row r="222" spans="1:6" ht="12.75">
      <c r="A222" s="61" t="s">
        <v>304</v>
      </c>
      <c r="B222" s="71"/>
      <c r="C222" s="114"/>
      <c r="D222" s="61"/>
      <c r="E222" s="61"/>
      <c r="F222" s="61"/>
    </row>
    <row r="223" spans="1:6" ht="12.75">
      <c r="A223" s="90" t="s">
        <v>305</v>
      </c>
      <c r="B223" s="71" t="s">
        <v>303</v>
      </c>
      <c r="C223" s="71" t="s">
        <v>306</v>
      </c>
      <c r="D223" s="58"/>
      <c r="E223" s="61"/>
      <c r="F223" s="61">
        <f>F225</f>
        <v>1085.5</v>
      </c>
    </row>
    <row r="224" spans="1:6" ht="12.75">
      <c r="A224" s="61" t="s">
        <v>153</v>
      </c>
      <c r="B224" s="71" t="s">
        <v>303</v>
      </c>
      <c r="C224" s="71" t="s">
        <v>306</v>
      </c>
      <c r="D224" s="58"/>
      <c r="E224" s="58">
        <v>200</v>
      </c>
      <c r="F224" s="61">
        <f>F225</f>
        <v>1085.5</v>
      </c>
    </row>
    <row r="225" spans="1:6" ht="12.75">
      <c r="A225" s="61" t="s">
        <v>154</v>
      </c>
      <c r="B225" s="71" t="s">
        <v>303</v>
      </c>
      <c r="C225" s="71" t="s">
        <v>306</v>
      </c>
      <c r="D225" s="58"/>
      <c r="E225" s="58">
        <v>240</v>
      </c>
      <c r="F225" s="61">
        <f>1383.1-297.6</f>
        <v>1085.5</v>
      </c>
    </row>
    <row r="226" spans="1:6" ht="12.75">
      <c r="A226" s="108" t="s">
        <v>304</v>
      </c>
      <c r="B226" s="71"/>
      <c r="C226" s="71"/>
      <c r="D226" s="58"/>
      <c r="E226" s="61"/>
      <c r="F226" s="61"/>
    </row>
    <row r="227" spans="1:6" ht="12.75">
      <c r="A227" s="115" t="s">
        <v>307</v>
      </c>
      <c r="B227" s="96" t="s">
        <v>308</v>
      </c>
      <c r="C227" s="96"/>
      <c r="D227" s="75"/>
      <c r="E227" s="47"/>
      <c r="F227" s="47">
        <v>2592.2</v>
      </c>
    </row>
    <row r="228" spans="1:6" ht="12.75">
      <c r="A228" s="61" t="s">
        <v>309</v>
      </c>
      <c r="B228" s="71" t="s">
        <v>308</v>
      </c>
      <c r="C228" s="57" t="s">
        <v>310</v>
      </c>
      <c r="D228" s="58"/>
      <c r="E228" s="61"/>
      <c r="F228" s="61">
        <v>2592.2</v>
      </c>
    </row>
    <row r="229" spans="1:6" ht="12.75">
      <c r="A229" s="60" t="s">
        <v>143</v>
      </c>
      <c r="B229" s="71"/>
      <c r="C229" s="57"/>
      <c r="D229" s="58"/>
      <c r="E229" s="61"/>
      <c r="F229" s="61"/>
    </row>
    <row r="230" spans="1:6" ht="12.75">
      <c r="A230" s="56" t="s">
        <v>144</v>
      </c>
      <c r="B230" s="71" t="s">
        <v>308</v>
      </c>
      <c r="C230" s="57" t="s">
        <v>310</v>
      </c>
      <c r="D230" s="58"/>
      <c r="E230" s="58">
        <v>100</v>
      </c>
      <c r="F230" s="61">
        <v>2581.6</v>
      </c>
    </row>
    <row r="231" spans="1:6" ht="12.75">
      <c r="A231" s="61" t="s">
        <v>248</v>
      </c>
      <c r="B231" s="71" t="s">
        <v>308</v>
      </c>
      <c r="C231" s="57" t="s">
        <v>310</v>
      </c>
      <c r="D231" s="58"/>
      <c r="E231" s="58">
        <v>110</v>
      </c>
      <c r="F231" s="61">
        <v>2581.6</v>
      </c>
    </row>
    <row r="232" spans="1:6" ht="12.75">
      <c r="A232" s="61" t="s">
        <v>153</v>
      </c>
      <c r="B232" s="71" t="s">
        <v>308</v>
      </c>
      <c r="C232" s="57" t="s">
        <v>310</v>
      </c>
      <c r="D232" s="58"/>
      <c r="E232" s="58">
        <v>200</v>
      </c>
      <c r="F232" s="61">
        <v>9.6</v>
      </c>
    </row>
    <row r="233" spans="1:6" ht="12.75">
      <c r="A233" s="61" t="s">
        <v>154</v>
      </c>
      <c r="B233" s="71" t="s">
        <v>308</v>
      </c>
      <c r="C233" s="57" t="s">
        <v>310</v>
      </c>
      <c r="D233" s="58"/>
      <c r="E233" s="58">
        <v>240</v>
      </c>
      <c r="F233" s="61">
        <v>9.6</v>
      </c>
    </row>
    <row r="234" spans="1:6" ht="12.75">
      <c r="A234" s="61" t="s">
        <v>155</v>
      </c>
      <c r="B234" s="71" t="s">
        <v>308</v>
      </c>
      <c r="C234" s="57" t="s">
        <v>310</v>
      </c>
      <c r="D234" s="58"/>
      <c r="E234" s="58">
        <v>800</v>
      </c>
      <c r="F234" s="61">
        <v>1</v>
      </c>
    </row>
    <row r="235" spans="1:7" ht="12.75">
      <c r="A235" s="61" t="s">
        <v>156</v>
      </c>
      <c r="B235" s="71" t="s">
        <v>308</v>
      </c>
      <c r="C235" s="57" t="s">
        <v>310</v>
      </c>
      <c r="D235" s="58"/>
      <c r="E235" s="58">
        <v>850</v>
      </c>
      <c r="F235" s="61">
        <v>1</v>
      </c>
      <c r="G235" s="55">
        <f>доходы!F110-функц!E232</f>
        <v>-3796.5000000000146</v>
      </c>
    </row>
    <row r="236" spans="1:6" ht="12.75">
      <c r="A236" s="47" t="s">
        <v>346</v>
      </c>
      <c r="B236" s="71"/>
      <c r="C236" s="57"/>
      <c r="D236" s="58"/>
      <c r="E236" s="156"/>
      <c r="F236" s="47">
        <f>SUM(F18+F44+F73)</f>
        <v>88768.49999999999</v>
      </c>
    </row>
    <row r="237" spans="1:6" ht="12.75">
      <c r="A237" s="117"/>
      <c r="B237" s="157"/>
      <c r="C237" s="157"/>
      <c r="D237" s="158"/>
      <c r="E237" s="158"/>
      <c r="F237" s="117"/>
    </row>
    <row r="238" spans="1:6" ht="12.75">
      <c r="A238" s="122"/>
      <c r="B238" s="159"/>
      <c r="C238" s="160"/>
      <c r="D238" s="35"/>
      <c r="E238" s="35"/>
      <c r="F238" s="35"/>
    </row>
    <row r="239" spans="1:5" ht="12.75">
      <c r="A239" s="36"/>
      <c r="B239" s="132"/>
      <c r="C239" s="132"/>
      <c r="D239" s="132"/>
      <c r="E239" s="36"/>
    </row>
    <row r="240" spans="1:5" ht="12.75">
      <c r="A240" s="36"/>
      <c r="B240" s="132"/>
      <c r="C240" s="132"/>
      <c r="D240" s="132"/>
      <c r="E240" s="36"/>
    </row>
    <row r="241" spans="1:5" ht="12.75">
      <c r="A241" s="36"/>
      <c r="B241" s="132"/>
      <c r="C241" s="132"/>
      <c r="D241" s="132"/>
      <c r="E241" s="36"/>
    </row>
    <row r="242" spans="1:5" ht="12.75">
      <c r="A242" s="161"/>
      <c r="B242" s="132"/>
      <c r="C242" s="132"/>
      <c r="D242" s="132"/>
      <c r="E242" s="36"/>
    </row>
    <row r="243" spans="1:5" ht="12.75">
      <c r="A243" s="161"/>
      <c r="B243" s="132"/>
      <c r="C243" s="132"/>
      <c r="D243" s="132"/>
      <c r="E243" s="36"/>
    </row>
    <row r="244" spans="1:5" ht="12.75">
      <c r="A244" s="36"/>
      <c r="B244" s="132"/>
      <c r="C244" s="132"/>
      <c r="D244" s="132"/>
      <c r="E244" s="36"/>
    </row>
    <row r="245" spans="1:5" ht="12.75">
      <c r="A245" s="36"/>
      <c r="B245" s="132"/>
      <c r="C245" s="132"/>
      <c r="D245" s="132"/>
      <c r="E245" s="36"/>
    </row>
    <row r="246" spans="1:5" ht="12.75">
      <c r="A246" s="122"/>
      <c r="B246" s="162"/>
      <c r="C246" s="127"/>
      <c r="D246" s="127"/>
      <c r="E246" s="35"/>
    </row>
    <row r="247" spans="1:5" ht="12.75">
      <c r="A247" s="36"/>
      <c r="B247" s="120"/>
      <c r="C247" s="132"/>
      <c r="D247" s="132"/>
      <c r="E247" s="36"/>
    </row>
    <row r="248" spans="1:5" ht="12.75">
      <c r="A248" s="35"/>
      <c r="B248" s="163"/>
      <c r="C248" s="163"/>
      <c r="D248" s="163"/>
      <c r="E248" s="35"/>
    </row>
    <row r="249" spans="1:5" ht="12.75">
      <c r="A249" s="36"/>
      <c r="B249" s="121"/>
      <c r="C249" s="121"/>
      <c r="D249" s="121"/>
      <c r="E249" s="36"/>
    </row>
    <row r="250" spans="1:5" ht="12.75">
      <c r="A250" s="36"/>
      <c r="B250" s="121"/>
      <c r="C250" s="121"/>
      <c r="D250" s="121"/>
      <c r="E250" s="36"/>
    </row>
    <row r="251" spans="1:5" ht="12.75">
      <c r="A251" s="36"/>
      <c r="B251" s="121"/>
      <c r="C251" s="121"/>
      <c r="D251" s="121"/>
      <c r="E251" s="36"/>
    </row>
    <row r="252" spans="1:5" ht="12.75">
      <c r="A252" s="36"/>
      <c r="B252" s="121"/>
      <c r="C252" s="121"/>
      <c r="D252" s="121"/>
      <c r="E252" s="36"/>
    </row>
    <row r="253" spans="1:5" ht="12.75">
      <c r="A253" s="36"/>
      <c r="B253" s="121"/>
      <c r="C253" s="121"/>
      <c r="D253" s="121"/>
      <c r="E253" s="36"/>
    </row>
    <row r="254" spans="1:5" ht="12.75">
      <c r="A254" s="36"/>
      <c r="B254" s="121"/>
      <c r="C254" s="121"/>
      <c r="D254" s="121"/>
      <c r="E254" s="36"/>
    </row>
    <row r="255" spans="1:5" ht="12.75">
      <c r="A255" s="36"/>
      <c r="B255" s="121"/>
      <c r="C255" s="121"/>
      <c r="D255" s="121"/>
      <c r="E255" s="36"/>
    </row>
    <row r="256" spans="1:5" ht="12.75">
      <c r="A256" s="36"/>
      <c r="B256" s="121"/>
      <c r="C256" s="121"/>
      <c r="D256" s="121"/>
      <c r="E256" s="36"/>
    </row>
    <row r="257" spans="1:5" ht="12.75">
      <c r="A257" s="36"/>
      <c r="B257" s="121"/>
      <c r="C257" s="121"/>
      <c r="D257" s="121"/>
      <c r="E257" s="36"/>
    </row>
    <row r="258" spans="1:5" ht="12.75">
      <c r="A258" s="36"/>
      <c r="B258" s="121"/>
      <c r="C258" s="121"/>
      <c r="D258" s="121"/>
      <c r="E258" s="36"/>
    </row>
    <row r="259" spans="1:5" ht="12.75">
      <c r="A259" s="36"/>
      <c r="B259" s="121"/>
      <c r="C259" s="121"/>
      <c r="D259" s="121"/>
      <c r="E259" s="36"/>
    </row>
    <row r="260" spans="1:5" ht="12.75">
      <c r="A260" s="36"/>
      <c r="B260" s="121"/>
      <c r="C260" s="121"/>
      <c r="D260" s="121"/>
      <c r="E260" s="36"/>
    </row>
    <row r="261" spans="1:5" ht="12.75">
      <c r="A261" s="122"/>
      <c r="B261" s="162"/>
      <c r="C261" s="127"/>
      <c r="D261" s="127"/>
      <c r="E261" s="35"/>
    </row>
    <row r="262" spans="1:5" ht="12.75">
      <c r="A262" s="36"/>
      <c r="B262" s="120"/>
      <c r="C262" s="132"/>
      <c r="D262" s="132"/>
      <c r="E262" s="36"/>
    </row>
    <row r="263" spans="1:5" ht="12.75">
      <c r="A263" s="36"/>
      <c r="B263" s="120"/>
      <c r="C263" s="132"/>
      <c r="D263" s="132"/>
      <c r="E263" s="36"/>
    </row>
    <row r="264" spans="1:5" ht="12.75">
      <c r="A264" s="36"/>
      <c r="B264" s="120"/>
      <c r="C264" s="132"/>
      <c r="D264" s="132"/>
      <c r="E264" s="36"/>
    </row>
    <row r="265" spans="1:5" ht="12.75">
      <c r="A265" s="36"/>
      <c r="B265" s="120"/>
      <c r="C265" s="132"/>
      <c r="D265" s="132"/>
      <c r="E265" s="36"/>
    </row>
    <row r="266" spans="1:5" ht="12.75">
      <c r="A266" s="122"/>
      <c r="B266" s="162"/>
      <c r="C266" s="35"/>
      <c r="D266" s="35"/>
      <c r="E266" s="35"/>
    </row>
    <row r="267" spans="1:5" ht="12.75">
      <c r="A267" s="35"/>
      <c r="B267" s="162"/>
      <c r="C267" s="35"/>
      <c r="D267" s="35"/>
      <c r="E267" s="35"/>
    </row>
    <row r="268" spans="1:5" ht="12.75">
      <c r="A268" s="36"/>
      <c r="B268" s="120"/>
      <c r="C268" s="36"/>
      <c r="D268" s="36"/>
      <c r="E268" s="36"/>
    </row>
    <row r="269" spans="1:5" ht="12.75">
      <c r="A269" s="125"/>
      <c r="B269" s="120"/>
      <c r="C269" s="132"/>
      <c r="D269" s="121"/>
      <c r="E269" s="36"/>
    </row>
    <row r="270" spans="1:5" ht="12.75">
      <c r="A270" s="36"/>
      <c r="B270" s="120"/>
      <c r="C270" s="132"/>
      <c r="D270" s="121"/>
      <c r="E270" s="36"/>
    </row>
    <row r="271" spans="1:5" ht="12.75">
      <c r="A271" s="36"/>
      <c r="B271" s="120"/>
      <c r="C271" s="132"/>
      <c r="D271" s="121"/>
      <c r="E271" s="36"/>
    </row>
    <row r="272" spans="1:5" ht="12.75">
      <c r="A272" s="36"/>
      <c r="B272" s="120"/>
      <c r="C272" s="132"/>
      <c r="D272" s="121"/>
      <c r="E272" s="36"/>
    </row>
    <row r="273" spans="1:5" ht="12.75">
      <c r="A273" s="35"/>
      <c r="B273" s="162"/>
      <c r="C273" s="127"/>
      <c r="D273" s="163"/>
      <c r="E273" s="35"/>
    </row>
    <row r="274" spans="1:5" ht="12.75">
      <c r="A274" s="36"/>
      <c r="B274" s="120"/>
      <c r="C274" s="121"/>
      <c r="D274" s="121"/>
      <c r="E274" s="36"/>
    </row>
    <row r="275" spans="1:5" ht="12.75">
      <c r="A275" s="36"/>
      <c r="B275" s="120"/>
      <c r="C275" s="121"/>
      <c r="D275" s="121"/>
      <c r="E275" s="36"/>
    </row>
    <row r="276" spans="1:5" ht="12.75">
      <c r="A276" s="36"/>
      <c r="B276" s="120"/>
      <c r="C276" s="121"/>
      <c r="D276" s="121"/>
      <c r="E276" s="36"/>
    </row>
    <row r="277" spans="1:5" ht="12.75">
      <c r="A277" s="36"/>
      <c r="B277" s="120"/>
      <c r="C277" s="121"/>
      <c r="D277" s="121"/>
      <c r="E277" s="36"/>
    </row>
    <row r="278" spans="1:5" ht="12.75">
      <c r="A278" s="36"/>
      <c r="B278" s="120"/>
      <c r="C278" s="121"/>
      <c r="D278" s="121"/>
      <c r="E278" s="36"/>
    </row>
    <row r="279" spans="1:5" ht="12.75">
      <c r="A279" s="36"/>
      <c r="B279" s="120"/>
      <c r="C279" s="121"/>
      <c r="D279" s="121"/>
      <c r="E279" s="36"/>
    </row>
    <row r="280" spans="1:5" ht="12.75">
      <c r="A280" s="36"/>
      <c r="B280" s="120"/>
      <c r="C280" s="121"/>
      <c r="D280" s="121"/>
      <c r="E280" s="36"/>
    </row>
    <row r="281" spans="1:5" ht="12.75">
      <c r="A281" s="36"/>
      <c r="B281" s="120"/>
      <c r="C281" s="121"/>
      <c r="D281" s="121"/>
      <c r="E281" s="36"/>
    </row>
    <row r="282" spans="1:5" ht="12.75">
      <c r="A282" s="35"/>
      <c r="B282" s="120"/>
      <c r="C282" s="121"/>
      <c r="D282" s="121"/>
      <c r="E282" s="164"/>
    </row>
    <row r="283" spans="1:5" ht="12.75">
      <c r="A283" s="37"/>
      <c r="B283" s="37"/>
      <c r="C283" s="37"/>
      <c r="D283" s="37"/>
      <c r="E283" s="37"/>
    </row>
    <row r="284" spans="1:5" ht="12.75">
      <c r="A284" s="37"/>
      <c r="B284" s="37"/>
      <c r="C284" s="37"/>
      <c r="D284" s="37"/>
      <c r="E284" s="37"/>
    </row>
    <row r="285" spans="1:5" ht="12.75">
      <c r="A285" s="37"/>
      <c r="B285" s="37"/>
      <c r="C285" s="37"/>
      <c r="D285" s="37"/>
      <c r="E285" s="37"/>
    </row>
    <row r="286" spans="1:5" ht="12.75">
      <c r="A286" s="37"/>
      <c r="B286" s="37"/>
      <c r="C286" s="37"/>
      <c r="D286" s="37"/>
      <c r="E286" s="37"/>
    </row>
    <row r="287" spans="1:5" ht="12.75">
      <c r="A287" s="37"/>
      <c r="B287" s="37"/>
      <c r="C287" s="37"/>
      <c r="D287" s="37"/>
      <c r="E287" s="37"/>
    </row>
    <row r="288" spans="1:5" ht="12.75">
      <c r="A288" s="37"/>
      <c r="B288" s="37"/>
      <c r="C288" s="37"/>
      <c r="D288" s="37"/>
      <c r="E288" s="37"/>
    </row>
    <row r="289" spans="1:5" ht="12.75">
      <c r="A289" s="37"/>
      <c r="B289" s="37"/>
      <c r="C289" s="37"/>
      <c r="D289" s="37"/>
      <c r="E289" s="37"/>
    </row>
    <row r="290" spans="1:5" ht="12.75">
      <c r="A290" s="37"/>
      <c r="B290" s="37"/>
      <c r="C290" s="37"/>
      <c r="D290" s="37"/>
      <c r="E290" s="37"/>
    </row>
    <row r="291" spans="1:5" ht="12.75">
      <c r="A291" s="37"/>
      <c r="B291" s="37"/>
      <c r="C291" s="37"/>
      <c r="D291" s="37"/>
      <c r="E291" s="37"/>
    </row>
    <row r="292" spans="1:5" ht="12.75">
      <c r="A292" s="37"/>
      <c r="B292" s="37"/>
      <c r="C292" s="37"/>
      <c r="D292" s="37"/>
      <c r="E292" s="37"/>
    </row>
    <row r="293" spans="1:5" ht="12.75">
      <c r="A293" s="37"/>
      <c r="B293" s="37"/>
      <c r="C293" s="37"/>
      <c r="D293" s="37"/>
      <c r="E293" s="37"/>
    </row>
    <row r="294" spans="1:5" ht="12.75">
      <c r="A294" s="37"/>
      <c r="B294" s="37"/>
      <c r="C294" s="37"/>
      <c r="D294" s="37"/>
      <c r="E294" s="37"/>
    </row>
    <row r="295" spans="1:5" ht="12.75">
      <c r="A295" s="37"/>
      <c r="B295" s="37"/>
      <c r="C295" s="37"/>
      <c r="D295" s="37"/>
      <c r="E295" s="37"/>
    </row>
    <row r="296" spans="1:5" ht="12.75">
      <c r="A296" s="37"/>
      <c r="B296" s="37"/>
      <c r="C296" s="37"/>
      <c r="D296" s="37"/>
      <c r="E296" s="37"/>
    </row>
    <row r="297" spans="1:5" ht="12.75">
      <c r="A297" s="37"/>
      <c r="B297" s="37"/>
      <c r="C297" s="37"/>
      <c r="D297" s="37"/>
      <c r="E297" s="37"/>
    </row>
    <row r="298" spans="1:5" ht="12.75">
      <c r="A298" s="37"/>
      <c r="B298" s="37"/>
      <c r="C298" s="37"/>
      <c r="D298" s="37"/>
      <c r="E298" s="37"/>
    </row>
    <row r="299" spans="1:5" ht="12.75">
      <c r="A299" s="37"/>
      <c r="B299" s="37"/>
      <c r="C299" s="37"/>
      <c r="D299" s="37"/>
      <c r="E299" s="37"/>
    </row>
    <row r="300" spans="1:5" ht="12.75">
      <c r="A300" s="37"/>
      <c r="B300" s="37"/>
      <c r="C300" s="37"/>
      <c r="D300" s="37"/>
      <c r="E300" s="37"/>
    </row>
    <row r="301" spans="1:5" ht="12.75">
      <c r="A301" s="37"/>
      <c r="B301" s="37"/>
      <c r="C301" s="37"/>
      <c r="D301" s="37"/>
      <c r="E301" s="37"/>
    </row>
    <row r="302" spans="1:5" ht="12.75">
      <c r="A302" s="37"/>
      <c r="B302" s="37"/>
      <c r="C302" s="37"/>
      <c r="D302" s="37"/>
      <c r="E302" s="37"/>
    </row>
    <row r="303" spans="1:5" ht="12.75">
      <c r="A303" s="37"/>
      <c r="B303" s="37"/>
      <c r="C303" s="37"/>
      <c r="D303" s="37"/>
      <c r="E303" s="37"/>
    </row>
    <row r="304" spans="1:5" ht="12.75">
      <c r="A304" s="37"/>
      <c r="B304" s="37"/>
      <c r="C304" s="37"/>
      <c r="D304" s="37"/>
      <c r="E304" s="37"/>
    </row>
    <row r="305" spans="1:5" ht="12.75">
      <c r="A305" s="37"/>
      <c r="B305" s="37"/>
      <c r="C305" s="37"/>
      <c r="D305" s="37"/>
      <c r="E305" s="37"/>
    </row>
    <row r="306" spans="1:5" ht="12.75">
      <c r="A306" s="37"/>
      <c r="B306" s="37"/>
      <c r="C306" s="37"/>
      <c r="D306" s="37"/>
      <c r="E306" s="37"/>
    </row>
    <row r="307" spans="1:5" ht="12.75">
      <c r="A307" s="37"/>
      <c r="B307" s="37"/>
      <c r="C307" s="37"/>
      <c r="D307" s="37"/>
      <c r="E307" s="37"/>
    </row>
    <row r="308" spans="1:5" ht="12.75">
      <c r="A308" s="37"/>
      <c r="B308" s="37"/>
      <c r="C308" s="37"/>
      <c r="D308" s="37"/>
      <c r="E308" s="37"/>
    </row>
    <row r="309" spans="1:5" ht="12.75">
      <c r="A309" s="37"/>
      <c r="B309" s="37"/>
      <c r="C309" s="37"/>
      <c r="D309" s="37"/>
      <c r="E309" s="37"/>
    </row>
    <row r="310" spans="1:5" ht="12.75">
      <c r="A310" s="37"/>
      <c r="B310" s="37"/>
      <c r="C310" s="37"/>
      <c r="D310" s="37"/>
      <c r="E310" s="37"/>
    </row>
    <row r="311" spans="1:5" ht="12.75">
      <c r="A311" s="37"/>
      <c r="B311" s="37"/>
      <c r="C311" s="37"/>
      <c r="D311" s="37"/>
      <c r="E311" s="37"/>
    </row>
    <row r="312" spans="1:5" ht="12.75">
      <c r="A312" s="37"/>
      <c r="B312" s="37"/>
      <c r="C312" s="37"/>
      <c r="D312" s="37"/>
      <c r="E312" s="37"/>
    </row>
    <row r="313" spans="1:5" ht="12.75">
      <c r="A313" s="37"/>
      <c r="B313" s="37"/>
      <c r="C313" s="37"/>
      <c r="D313" s="37"/>
      <c r="E313" s="37"/>
    </row>
    <row r="314" spans="1:5" ht="12.75">
      <c r="A314" s="37"/>
      <c r="B314" s="37"/>
      <c r="C314" s="37"/>
      <c r="D314" s="37"/>
      <c r="E314" s="37"/>
    </row>
    <row r="315" spans="1:5" ht="12.75">
      <c r="A315" s="37"/>
      <c r="B315" s="37"/>
      <c r="C315" s="37"/>
      <c r="D315" s="37"/>
      <c r="E315" s="37"/>
    </row>
    <row r="316" spans="1:5" ht="12.75">
      <c r="A316" s="37"/>
      <c r="B316" s="37"/>
      <c r="C316" s="37"/>
      <c r="D316" s="37"/>
      <c r="E316" s="37"/>
    </row>
    <row r="317" spans="1:5" ht="12.75">
      <c r="A317" s="37"/>
      <c r="B317" s="37"/>
      <c r="C317" s="37"/>
      <c r="D317" s="37"/>
      <c r="E317" s="37"/>
    </row>
    <row r="318" spans="1:5" ht="12.75">
      <c r="A318" s="37"/>
      <c r="B318" s="37"/>
      <c r="C318" s="37"/>
      <c r="D318" s="37"/>
      <c r="E318" s="37"/>
    </row>
    <row r="319" spans="1:5" ht="12.75">
      <c r="A319" s="37"/>
      <c r="B319" s="37"/>
      <c r="C319" s="37"/>
      <c r="D319" s="37"/>
      <c r="E319" s="37"/>
    </row>
    <row r="320" spans="1:5" ht="12.75">
      <c r="A320" s="37"/>
      <c r="B320" s="37"/>
      <c r="C320" s="37"/>
      <c r="D320" s="37"/>
      <c r="E320" s="37"/>
    </row>
    <row r="321" spans="1:5" ht="12.75">
      <c r="A321" s="37"/>
      <c r="B321" s="37"/>
      <c r="C321" s="37"/>
      <c r="D321" s="37"/>
      <c r="E321" s="37"/>
    </row>
    <row r="322" spans="1:5" ht="12.75">
      <c r="A322" s="37"/>
      <c r="B322" s="37"/>
      <c r="C322" s="37"/>
      <c r="D322" s="37"/>
      <c r="E322" s="37"/>
    </row>
    <row r="323" spans="1:5" ht="12.75">
      <c r="A323" s="37"/>
      <c r="B323" s="37"/>
      <c r="C323" s="37"/>
      <c r="D323" s="37"/>
      <c r="E323" s="37"/>
    </row>
    <row r="324" spans="1:5" ht="12.75">
      <c r="A324" s="37"/>
      <c r="B324" s="37"/>
      <c r="C324" s="37"/>
      <c r="D324" s="37"/>
      <c r="E324" s="37"/>
    </row>
    <row r="325" spans="1:5" ht="12.75">
      <c r="A325" s="37"/>
      <c r="B325" s="37"/>
      <c r="C325" s="37"/>
      <c r="D325" s="37"/>
      <c r="E325" s="37"/>
    </row>
    <row r="326" spans="1:5" ht="12.75">
      <c r="A326" s="37"/>
      <c r="B326" s="37"/>
      <c r="C326" s="37"/>
      <c r="D326" s="37"/>
      <c r="E326" s="37"/>
    </row>
    <row r="327" spans="1:5" ht="12.75">
      <c r="A327" s="37"/>
      <c r="B327" s="37"/>
      <c r="C327" s="37"/>
      <c r="D327" s="37"/>
      <c r="E327" s="37"/>
    </row>
    <row r="328" spans="1:5" ht="12.75">
      <c r="A328" s="37"/>
      <c r="B328" s="37"/>
      <c r="C328" s="37"/>
      <c r="D328" s="37"/>
      <c r="E328" s="37"/>
    </row>
    <row r="329" spans="1:5" ht="12.75">
      <c r="A329" s="37"/>
      <c r="B329" s="37"/>
      <c r="C329" s="37"/>
      <c r="D329" s="37"/>
      <c r="E329" s="37"/>
    </row>
    <row r="330" spans="1:5" ht="12.75">
      <c r="A330" s="37"/>
      <c r="B330" s="37"/>
      <c r="C330" s="37"/>
      <c r="D330" s="37"/>
      <c r="E330" s="37"/>
    </row>
    <row r="331" spans="1:5" ht="12.75">
      <c r="A331" s="37"/>
      <c r="B331" s="37"/>
      <c r="C331" s="37"/>
      <c r="D331" s="37"/>
      <c r="E331" s="37"/>
    </row>
    <row r="332" spans="1:5" ht="12.75">
      <c r="A332" s="37"/>
      <c r="B332" s="37"/>
      <c r="C332" s="37"/>
      <c r="D332" s="37"/>
      <c r="E332" s="37"/>
    </row>
    <row r="333" spans="1:5" ht="12.75">
      <c r="A333" s="37"/>
      <c r="B333" s="37"/>
      <c r="C333" s="37"/>
      <c r="D333" s="37"/>
      <c r="E333" s="37"/>
    </row>
    <row r="334" spans="1:5" ht="12.75">
      <c r="A334" s="37"/>
      <c r="B334" s="37"/>
      <c r="C334" s="37"/>
      <c r="D334" s="37"/>
      <c r="E334" s="37"/>
    </row>
  </sheetData>
  <sheetProtection selectLockedCells="1" selectUnlockedCells="1"/>
  <mergeCells count="3">
    <mergeCell ref="A10:F10"/>
    <mergeCell ref="A11:F11"/>
    <mergeCell ref="A15:C15"/>
  </mergeCells>
  <printOptions/>
  <pageMargins left="0.4263888888888889" right="0.75" top="1" bottom="1.0416666666666667" header="0.5118055555555555" footer="0.5118055555555555"/>
  <pageSetup horizontalDpi="300" verticalDpi="300" orientation="landscape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2016-11-25T07:12:28Z</cp:lastPrinted>
  <dcterms:created xsi:type="dcterms:W3CDTF">1996-10-08T23:32:33Z</dcterms:created>
  <dcterms:modified xsi:type="dcterms:W3CDTF">2016-11-25T07:13:36Z</dcterms:modified>
  <cp:category/>
  <cp:version/>
  <cp:contentType/>
  <cp:contentStatus/>
</cp:coreProperties>
</file>