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 defaultThemeVersion="124226"/>
  <xr:revisionPtr revIDLastSave="0" documentId="13_ncr:1_{7DE5DB23-C85B-47F3-A6E9-E63699254D72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Прилож.1 ДОХОДОВ 2020 (2)" sheetId="11" r:id="rId1"/>
    <sheet name="Прилож 2 функц " sheetId="5" r:id="rId2"/>
    <sheet name="Прилож №3 ведомств." sheetId="10" r:id="rId3"/>
    <sheet name="Прил.№4 по разд подр. " sheetId="7" r:id="rId4"/>
  </sheets>
  <definedNames>
    <definedName name="OLE_LINK1" localSheetId="0">'Прилож.1 ДОХОДОВ 2020 (2)'!$C$65</definedName>
    <definedName name="_xlnm.Print_Area" localSheetId="3">'Прил.№4 по разд подр. '!$A$1:$D$39</definedName>
    <definedName name="_xlnm.Print_Area" localSheetId="1">'Прилож 2 функц '!$A$1:$G$190</definedName>
    <definedName name="_xlnm.Print_Area" localSheetId="2">'Прилож №3 ведомств.'!$A$1:$F$183</definedName>
    <definedName name="_xlnm.Print_Area" localSheetId="0">'Прилож.1 ДОХОДОВ 2020 (2)'!$A$1:$H$70</definedName>
  </definedNames>
  <calcPr calcId="191029"/>
</workbook>
</file>

<file path=xl/calcChain.xml><?xml version="1.0" encoding="utf-8"?>
<calcChain xmlns="http://schemas.openxmlformats.org/spreadsheetml/2006/main">
  <c r="D14" i="11" l="1"/>
  <c r="D13" i="11" s="1"/>
  <c r="D12" i="11" s="1"/>
  <c r="F14" i="11"/>
  <c r="F13" i="11" s="1"/>
  <c r="F12" i="11" s="1"/>
  <c r="F11" i="11" s="1"/>
  <c r="H14" i="11"/>
  <c r="H13" i="11" s="1"/>
  <c r="D15" i="11"/>
  <c r="E15" i="11"/>
  <c r="E14" i="11" s="1"/>
  <c r="F15" i="11"/>
  <c r="G15" i="11"/>
  <c r="G14" i="11" s="1"/>
  <c r="G13" i="11" s="1"/>
  <c r="D17" i="11"/>
  <c r="F17" i="11"/>
  <c r="G17" i="11"/>
  <c r="H17" i="11"/>
  <c r="E18" i="11"/>
  <c r="E17" i="11" s="1"/>
  <c r="D21" i="11"/>
  <c r="E22" i="11"/>
  <c r="E21" i="11" s="1"/>
  <c r="F22" i="11"/>
  <c r="F21" i="11" s="1"/>
  <c r="G22" i="11"/>
  <c r="G21" i="11" s="1"/>
  <c r="H22" i="11"/>
  <c r="H21" i="11" s="1"/>
  <c r="D24" i="11"/>
  <c r="D30" i="11"/>
  <c r="D28" i="11" s="1"/>
  <c r="D27" i="11" s="1"/>
  <c r="D26" i="11" s="1"/>
  <c r="E31" i="11"/>
  <c r="H31" i="11"/>
  <c r="D32" i="11"/>
  <c r="D33" i="11"/>
  <c r="E33" i="11"/>
  <c r="F33" i="11"/>
  <c r="F31" i="11" s="1"/>
  <c r="G33" i="11"/>
  <c r="G31" i="11" s="1"/>
  <c r="H33" i="11"/>
  <c r="D41" i="11"/>
  <c r="D43" i="11"/>
  <c r="D40" i="11" s="1"/>
  <c r="D31" i="11" s="1"/>
  <c r="D44" i="11"/>
  <c r="D50" i="11"/>
  <c r="D52" i="11"/>
  <c r="D49" i="11" s="1"/>
  <c r="D53" i="11"/>
  <c r="D58" i="11"/>
  <c r="D59" i="11"/>
  <c r="E62" i="11"/>
  <c r="G62" i="11"/>
  <c r="D63" i="11"/>
  <c r="D62" i="11" s="1"/>
  <c r="E63" i="11"/>
  <c r="F63" i="11"/>
  <c r="F62" i="11" s="1"/>
  <c r="F61" i="11" s="1"/>
  <c r="F57" i="11" s="1"/>
  <c r="F56" i="11" s="1"/>
  <c r="G63" i="11"/>
  <c r="H63" i="11"/>
  <c r="H62" i="11" s="1"/>
  <c r="H61" i="11" s="1"/>
  <c r="H57" i="11" s="1"/>
  <c r="H56" i="11" s="1"/>
  <c r="D64" i="11"/>
  <c r="F66" i="11"/>
  <c r="H66" i="11"/>
  <c r="E67" i="11"/>
  <c r="E66" i="11" s="1"/>
  <c r="F67" i="11"/>
  <c r="G67" i="11"/>
  <c r="G66" i="11" s="1"/>
  <c r="H67" i="11"/>
  <c r="D68" i="11"/>
  <c r="D67" i="11" s="1"/>
  <c r="D66" i="11" s="1"/>
  <c r="D69" i="11"/>
  <c r="E61" i="11" l="1"/>
  <c r="E57" i="11" s="1"/>
  <c r="E56" i="11" s="1"/>
  <c r="G12" i="11"/>
  <c r="G11" i="11" s="1"/>
  <c r="G70" i="11" s="1"/>
  <c r="H12" i="11"/>
  <c r="H11" i="11" s="1"/>
  <c r="H70" i="11" s="1"/>
  <c r="F70" i="11"/>
  <c r="D61" i="11"/>
  <c r="D57" i="11" s="1"/>
  <c r="D56" i="11" s="1"/>
  <c r="G61" i="11"/>
  <c r="G57" i="11" s="1"/>
  <c r="G56" i="11" s="1"/>
  <c r="E13" i="11"/>
  <c r="E12" i="11" s="1"/>
  <c r="E11" i="11" s="1"/>
  <c r="E70" i="11" s="1"/>
  <c r="D11" i="11"/>
  <c r="D70" i="11" s="1"/>
  <c r="D15" i="7"/>
  <c r="D33" i="7"/>
  <c r="D32" i="7"/>
  <c r="D31" i="7"/>
  <c r="D29" i="7"/>
  <c r="D23" i="7"/>
  <c r="D21" i="7"/>
  <c r="E172" i="10"/>
  <c r="E170" i="10"/>
  <c r="E175" i="5"/>
  <c r="E173" i="5"/>
  <c r="E159" i="10"/>
  <c r="E156" i="10"/>
  <c r="E152" i="10"/>
  <c r="E148" i="10"/>
  <c r="E143" i="10"/>
  <c r="E103" i="10"/>
  <c r="E100" i="10"/>
  <c r="E97" i="10"/>
  <c r="E94" i="10"/>
  <c r="E91" i="10"/>
  <c r="E78" i="10"/>
  <c r="E76" i="10"/>
  <c r="E41" i="10"/>
  <c r="E43" i="10"/>
  <c r="E39" i="5"/>
  <c r="E41" i="5"/>
  <c r="E146" i="5"/>
  <c r="E159" i="5"/>
  <c r="E162" i="5"/>
  <c r="E155" i="5"/>
  <c r="E151" i="5"/>
  <c r="E106" i="5"/>
  <c r="E103" i="5"/>
  <c r="E100" i="5"/>
  <c r="E97" i="5"/>
  <c r="E91" i="5"/>
  <c r="E78" i="5"/>
  <c r="E76" i="5"/>
  <c r="L70" i="11" l="1"/>
  <c r="K73" i="11"/>
  <c r="G134" i="10" l="1"/>
  <c r="G139" i="10"/>
  <c r="G161" i="10" l="1"/>
  <c r="H161" i="10" s="1"/>
  <c r="G164" i="10"/>
  <c r="H164" i="10" s="1"/>
  <c r="G178" i="10"/>
  <c r="G182" i="10"/>
  <c r="H182" i="10" s="1"/>
  <c r="H128" i="10"/>
  <c r="H134" i="10"/>
  <c r="H139" i="10"/>
  <c r="G81" i="10"/>
  <c r="H81" i="10" s="1"/>
  <c r="G83" i="10"/>
  <c r="H83" i="10" s="1"/>
  <c r="G87" i="10"/>
  <c r="H87" i="10" s="1"/>
  <c r="G90" i="10"/>
  <c r="H90" i="10" s="1"/>
  <c r="G93" i="10"/>
  <c r="H93" i="10" s="1"/>
  <c r="G96" i="10"/>
  <c r="H96" i="10" s="1"/>
  <c r="G99" i="10"/>
  <c r="H99" i="10" s="1"/>
  <c r="G104" i="10"/>
  <c r="H104" i="10" s="1"/>
  <c r="G108" i="10"/>
  <c r="H108" i="10" s="1"/>
  <c r="G111" i="10"/>
  <c r="G115" i="10"/>
  <c r="G118" i="10"/>
  <c r="G121" i="10"/>
  <c r="G124" i="10"/>
  <c r="G127" i="10"/>
  <c r="G55" i="10"/>
  <c r="H55" i="10" s="1"/>
  <c r="G58" i="10"/>
  <c r="H58" i="10" s="1"/>
  <c r="G61" i="10"/>
  <c r="H61" i="10" s="1"/>
  <c r="G66" i="10"/>
  <c r="H66" i="10" s="1"/>
  <c r="G72" i="10"/>
  <c r="H72" i="10" s="1"/>
  <c r="G74" i="10"/>
  <c r="H74" i="10" s="1"/>
  <c r="H146" i="5"/>
  <c r="I146" i="5" s="1"/>
  <c r="E83" i="10"/>
  <c r="E83" i="5"/>
  <c r="G79" i="10"/>
  <c r="H79" i="10" l="1"/>
  <c r="E185" i="5"/>
  <c r="E37" i="5"/>
  <c r="D38" i="7"/>
  <c r="E182" i="10"/>
  <c r="H178" i="10" s="1"/>
  <c r="E39" i="10"/>
  <c r="G144" i="10" l="1"/>
  <c r="H144" i="10" s="1"/>
  <c r="G152" i="10"/>
  <c r="H152" i="10" s="1"/>
  <c r="G155" i="10"/>
  <c r="H155" i="10" s="1"/>
  <c r="G49" i="10"/>
  <c r="G50" i="10"/>
  <c r="H50" i="10" s="1"/>
  <c r="H151" i="5"/>
  <c r="H155" i="5"/>
  <c r="I155" i="5" s="1"/>
  <c r="H159" i="5"/>
  <c r="H162" i="5"/>
  <c r="H59" i="5"/>
  <c r="H62" i="5"/>
  <c r="H65" i="5"/>
  <c r="H70" i="5"/>
  <c r="H76" i="5"/>
  <c r="H78" i="5"/>
  <c r="G32" i="10"/>
  <c r="G35" i="10"/>
  <c r="H35" i="10" s="1"/>
  <c r="G37" i="10"/>
  <c r="H37" i="10" s="1"/>
  <c r="G39" i="10"/>
  <c r="H39" i="10" s="1"/>
  <c r="H32" i="10"/>
  <c r="G11" i="10"/>
  <c r="H11" i="10" s="1"/>
  <c r="G20" i="10"/>
  <c r="H44" i="10"/>
  <c r="G41" i="10"/>
  <c r="H41" i="10" s="1"/>
  <c r="G44" i="10"/>
  <c r="G45" i="10"/>
  <c r="G46" i="10"/>
  <c r="H46" i="10" s="1"/>
  <c r="G180" i="10"/>
  <c r="H180" i="10" s="1"/>
  <c r="G151" i="10"/>
  <c r="G147" i="10"/>
  <c r="G138" i="10"/>
  <c r="G126" i="10"/>
  <c r="G125" i="10"/>
  <c r="H125" i="10" s="1"/>
  <c r="G123" i="10"/>
  <c r="G122" i="10"/>
  <c r="H122" i="10" s="1"/>
  <c r="G120" i="10"/>
  <c r="G119" i="10"/>
  <c r="H119" i="10" s="1"/>
  <c r="G117" i="10"/>
  <c r="G116" i="10"/>
  <c r="H116" i="10" s="1"/>
  <c r="G114" i="10"/>
  <c r="G113" i="10"/>
  <c r="G110" i="10"/>
  <c r="G107" i="10"/>
  <c r="G103" i="10"/>
  <c r="G98" i="10"/>
  <c r="G95" i="10"/>
  <c r="G92" i="10"/>
  <c r="G89" i="10"/>
  <c r="G86" i="10"/>
  <c r="G82" i="10"/>
  <c r="G80" i="10"/>
  <c r="G71" i="10"/>
  <c r="G60" i="10"/>
  <c r="G54" i="10"/>
  <c r="G48" i="10"/>
  <c r="G42" i="10"/>
  <c r="G40" i="10"/>
  <c r="G38" i="10"/>
  <c r="G31" i="10"/>
  <c r="G22" i="10"/>
  <c r="H22" i="10" s="1"/>
  <c r="G19" i="10"/>
  <c r="H20" i="10" l="1"/>
  <c r="G30" i="10"/>
  <c r="G56" i="10"/>
  <c r="G57" i="10"/>
  <c r="G43" i="10"/>
  <c r="G101" i="10"/>
  <c r="G102" i="10"/>
  <c r="G64" i="10"/>
  <c r="G65" i="10"/>
  <c r="G77" i="10"/>
  <c r="G78" i="10"/>
  <c r="G94" i="10"/>
  <c r="G143" i="10"/>
  <c r="G91" i="10"/>
  <c r="G85" i="10"/>
  <c r="G73" i="10"/>
  <c r="G70" i="10"/>
  <c r="G36" i="10"/>
  <c r="G153" i="10"/>
  <c r="G168" i="10"/>
  <c r="H168" i="10" s="1"/>
  <c r="G137" i="10"/>
  <c r="G179" i="10"/>
  <c r="G26" i="10"/>
  <c r="H26" i="10" s="1"/>
  <c r="G18" i="10"/>
  <c r="H18" i="10" s="1"/>
  <c r="G154" i="10"/>
  <c r="G150" i="10"/>
  <c r="G166" i="10"/>
  <c r="H166" i="10" s="1"/>
  <c r="G176" i="10"/>
  <c r="G177" i="10"/>
  <c r="G15" i="10"/>
  <c r="H15" i="10" s="1"/>
  <c r="G133" i="10"/>
  <c r="G172" i="10"/>
  <c r="G173" i="10"/>
  <c r="H173" i="10" s="1"/>
  <c r="G181" i="10"/>
  <c r="G163" i="10"/>
  <c r="G160" i="10"/>
  <c r="G148" i="10"/>
  <c r="H148" i="10" s="1"/>
  <c r="G33" i="10"/>
  <c r="G34" i="10"/>
  <c r="G63" i="10"/>
  <c r="G10" i="10"/>
  <c r="G14" i="10"/>
  <c r="G25" i="10"/>
  <c r="G47" i="10"/>
  <c r="G59" i="10"/>
  <c r="G106" i="10"/>
  <c r="G109" i="10"/>
  <c r="G112" i="10"/>
  <c r="H112" i="10" s="1"/>
  <c r="G132" i="10"/>
  <c r="G142" i="10"/>
  <c r="G159" i="10"/>
  <c r="G53" i="10"/>
  <c r="G17" i="10"/>
  <c r="G68" i="10"/>
  <c r="E28" i="5"/>
  <c r="E24" i="10"/>
  <c r="G97" i="10" l="1"/>
  <c r="G88" i="10"/>
  <c r="G84" i="10"/>
  <c r="G69" i="10"/>
  <c r="G29" i="10"/>
  <c r="I10" i="7"/>
  <c r="I27" i="7"/>
  <c r="G146" i="10"/>
  <c r="G136" i="10"/>
  <c r="G135" i="10"/>
  <c r="I24" i="7"/>
  <c r="G21" i="10"/>
  <c r="G165" i="10"/>
  <c r="G175" i="10"/>
  <c r="G171" i="10"/>
  <c r="G167" i="10"/>
  <c r="G24" i="10"/>
  <c r="G131" i="10"/>
  <c r="G13" i="10"/>
  <c r="G51" i="10"/>
  <c r="G52" i="10"/>
  <c r="G28" i="10"/>
  <c r="G9" i="10"/>
  <c r="G105" i="10" l="1"/>
  <c r="I21" i="7"/>
  <c r="G62" i="10"/>
  <c r="I13" i="7"/>
  <c r="G149" i="10"/>
  <c r="I28" i="7"/>
  <c r="I17" i="7"/>
  <c r="G76" i="10"/>
  <c r="I18" i="7"/>
  <c r="G67" i="10"/>
  <c r="I16" i="7"/>
  <c r="I15" i="7" s="1"/>
  <c r="G170" i="10"/>
  <c r="I32" i="7"/>
  <c r="G162" i="10"/>
  <c r="G16" i="10"/>
  <c r="I26" i="7"/>
  <c r="G141" i="10"/>
  <c r="G145" i="10"/>
  <c r="G158" i="10"/>
  <c r="I19" i="7" l="1"/>
  <c r="G100" i="10"/>
  <c r="G75" i="10"/>
  <c r="G169" i="10"/>
  <c r="I31" i="7"/>
  <c r="I12" i="7"/>
  <c r="G23" i="10"/>
  <c r="I25" i="7"/>
  <c r="G140" i="10"/>
  <c r="G130" i="10"/>
  <c r="I23" i="7"/>
  <c r="I9" i="7"/>
  <c r="G12" i="10"/>
  <c r="I8" i="7"/>
  <c r="G8" i="10"/>
  <c r="I33" i="7"/>
  <c r="G174" i="10"/>
  <c r="H83" i="5"/>
  <c r="I83" i="5" s="1"/>
  <c r="H85" i="5"/>
  <c r="I85" i="5" s="1"/>
  <c r="H87" i="5"/>
  <c r="I87" i="5" s="1"/>
  <c r="H18" i="5"/>
  <c r="I18" i="5" s="1"/>
  <c r="H17" i="5"/>
  <c r="H23" i="5"/>
  <c r="I23" i="5" s="1"/>
  <c r="H26" i="5"/>
  <c r="H28" i="5"/>
  <c r="H30" i="5"/>
  <c r="H52" i="5"/>
  <c r="H34" i="5"/>
  <c r="H37" i="5"/>
  <c r="H39" i="5"/>
  <c r="H41" i="5"/>
  <c r="H43" i="5"/>
  <c r="H46" i="5"/>
  <c r="H48" i="5"/>
  <c r="E42" i="5"/>
  <c r="E64" i="5"/>
  <c r="E63" i="5" s="1"/>
  <c r="I65" i="5"/>
  <c r="E44" i="10"/>
  <c r="H42" i="5" l="1"/>
  <c r="H40" i="10"/>
  <c r="G129" i="10"/>
  <c r="I22" i="7"/>
  <c r="G7" i="10"/>
  <c r="G157" i="10"/>
  <c r="I30" i="7"/>
  <c r="G6" i="10"/>
  <c r="E64" i="10"/>
  <c r="H64" i="5" l="1"/>
  <c r="I64" i="5" s="1"/>
  <c r="H60" i="10"/>
  <c r="G27" i="10"/>
  <c r="G156" i="10"/>
  <c r="I29" i="7"/>
  <c r="E63" i="10"/>
  <c r="E118" i="5"/>
  <c r="E117" i="5" s="1"/>
  <c r="E116" i="5" s="1"/>
  <c r="H63" i="5" l="1"/>
  <c r="H59" i="10"/>
  <c r="I34" i="7"/>
  <c r="G183" i="10"/>
  <c r="I63" i="5"/>
  <c r="E114" i="5"/>
  <c r="E113" i="5" s="1"/>
  <c r="E111" i="10"/>
  <c r="D18" i="7"/>
  <c r="I7" i="7"/>
  <c r="D17" i="7"/>
  <c r="E110" i="10" l="1"/>
  <c r="H106" i="10" s="1"/>
  <c r="H107" i="10"/>
  <c r="E151" i="10"/>
  <c r="H147" i="10" s="1"/>
  <c r="E142" i="10"/>
  <c r="E86" i="10"/>
  <c r="E84" i="10"/>
  <c r="E82" i="10"/>
  <c r="H78" i="10" s="1"/>
  <c r="D24" i="7"/>
  <c r="D22" i="7"/>
  <c r="D27" i="7"/>
  <c r="D30" i="7"/>
  <c r="E154" i="5"/>
  <c r="E153" i="5" s="1"/>
  <c r="E152" i="5" s="1"/>
  <c r="H84" i="5" l="1"/>
  <c r="H80" i="10"/>
  <c r="H86" i="5"/>
  <c r="H82" i="10"/>
  <c r="E141" i="10"/>
  <c r="H145" i="5"/>
  <c r="H138" i="10"/>
  <c r="E150" i="10"/>
  <c r="H146" i="10" s="1"/>
  <c r="H154" i="5"/>
  <c r="I154" i="5" s="1"/>
  <c r="E81" i="10"/>
  <c r="H82" i="5"/>
  <c r="E18" i="10"/>
  <c r="H14" i="10" s="1"/>
  <c r="H81" i="5" l="1"/>
  <c r="H77" i="10"/>
  <c r="E140" i="10"/>
  <c r="H144" i="5"/>
  <c r="H137" i="10"/>
  <c r="E149" i="10"/>
  <c r="H145" i="10" s="1"/>
  <c r="H153" i="5"/>
  <c r="I153" i="5" s="1"/>
  <c r="H22" i="5"/>
  <c r="H123" i="5"/>
  <c r="I123" i="5" s="1"/>
  <c r="H126" i="5"/>
  <c r="I126" i="5" s="1"/>
  <c r="H141" i="5"/>
  <c r="I141" i="5" s="1"/>
  <c r="H171" i="5"/>
  <c r="I171" i="5" s="1"/>
  <c r="E188" i="5"/>
  <c r="H180" i="5"/>
  <c r="I180" i="5" s="1"/>
  <c r="H185" i="5"/>
  <c r="I185" i="5" s="1"/>
  <c r="H187" i="5"/>
  <c r="I187" i="5" s="1"/>
  <c r="H189" i="5"/>
  <c r="I189" i="5" s="1"/>
  <c r="E172" i="5"/>
  <c r="H173" i="5"/>
  <c r="I173" i="5" s="1"/>
  <c r="E174" i="5"/>
  <c r="I151" i="5"/>
  <c r="I159" i="5"/>
  <c r="I162" i="5"/>
  <c r="H111" i="5"/>
  <c r="I111" i="5" s="1"/>
  <c r="H119" i="5"/>
  <c r="I119" i="5" s="1"/>
  <c r="H133" i="5"/>
  <c r="H91" i="5"/>
  <c r="I91" i="5" s="1"/>
  <c r="H97" i="5"/>
  <c r="I97" i="5" s="1"/>
  <c r="H100" i="5"/>
  <c r="I100" i="5" s="1"/>
  <c r="H103" i="5"/>
  <c r="I103" i="5" s="1"/>
  <c r="I78" i="5"/>
  <c r="I76" i="5"/>
  <c r="I70" i="5"/>
  <c r="I62" i="5"/>
  <c r="I59" i="5"/>
  <c r="I52" i="5"/>
  <c r="I46" i="5"/>
  <c r="I48" i="5"/>
  <c r="E40" i="5"/>
  <c r="I34" i="5"/>
  <c r="E139" i="10" l="1"/>
  <c r="H143" i="5"/>
  <c r="H136" i="10"/>
  <c r="G27" i="7"/>
  <c r="H152" i="5"/>
  <c r="I152" i="5" s="1"/>
  <c r="I174" i="5"/>
  <c r="I30" i="5"/>
  <c r="E185" i="10"/>
  <c r="H181" i="10" s="1"/>
  <c r="E183" i="10"/>
  <c r="E181" i="10"/>
  <c r="E176" i="10"/>
  <c r="H172" i="10" s="1"/>
  <c r="E171" i="10"/>
  <c r="E169" i="10"/>
  <c r="E167" i="10"/>
  <c r="E164" i="10"/>
  <c r="E158" i="10"/>
  <c r="E155" i="10"/>
  <c r="E147" i="10"/>
  <c r="E137" i="10"/>
  <c r="E131" i="10"/>
  <c r="E128" i="10"/>
  <c r="E125" i="10"/>
  <c r="E122" i="10"/>
  <c r="E119" i="10"/>
  <c r="E115" i="10"/>
  <c r="E107" i="10"/>
  <c r="H106" i="5"/>
  <c r="E99" i="10"/>
  <c r="E96" i="10"/>
  <c r="E93" i="10"/>
  <c r="E90" i="10"/>
  <c r="E77" i="10"/>
  <c r="E75" i="10"/>
  <c r="E69" i="10"/>
  <c r="F58" i="10"/>
  <c r="F57" i="10" s="1"/>
  <c r="E61" i="10"/>
  <c r="F55" i="10"/>
  <c r="F54" i="10" s="1"/>
  <c r="F53" i="10" s="1"/>
  <c r="F52" i="10" s="1"/>
  <c r="F51" i="10" s="1"/>
  <c r="E58" i="10"/>
  <c r="E53" i="10"/>
  <c r="H49" i="10" s="1"/>
  <c r="E49" i="10"/>
  <c r="E47" i="10"/>
  <c r="H43" i="10" s="1"/>
  <c r="E42" i="10"/>
  <c r="E40" i="10"/>
  <c r="E38" i="10"/>
  <c r="H34" i="10" s="1"/>
  <c r="E35" i="10"/>
  <c r="E29" i="10"/>
  <c r="E25" i="10"/>
  <c r="E23" i="10"/>
  <c r="E21" i="10"/>
  <c r="E17" i="10"/>
  <c r="H13" i="10" s="1"/>
  <c r="E14" i="10"/>
  <c r="H10" i="10" s="1"/>
  <c r="H27" i="5" l="1"/>
  <c r="H19" i="10"/>
  <c r="H168" i="5"/>
  <c r="I168" i="5" s="1"/>
  <c r="H160" i="10"/>
  <c r="H61" i="5"/>
  <c r="H57" i="10"/>
  <c r="H135" i="5"/>
  <c r="I135" i="5" s="1"/>
  <c r="H127" i="10"/>
  <c r="H29" i="5"/>
  <c r="H21" i="10"/>
  <c r="H140" i="5"/>
  <c r="H133" i="10"/>
  <c r="H56" i="5"/>
  <c r="I56" i="5" s="1"/>
  <c r="H25" i="10"/>
  <c r="H69" i="5"/>
  <c r="H65" i="10"/>
  <c r="H129" i="5"/>
  <c r="I129" i="5" s="1"/>
  <c r="H121" i="10"/>
  <c r="H170" i="5"/>
  <c r="H163" i="10"/>
  <c r="H184" i="5"/>
  <c r="H177" i="10"/>
  <c r="H122" i="5"/>
  <c r="H115" i="10"/>
  <c r="E121" i="10"/>
  <c r="H117" i="10" s="1"/>
  <c r="H118" i="10"/>
  <c r="H58" i="5"/>
  <c r="H54" i="10"/>
  <c r="H110" i="5"/>
  <c r="H103" i="10"/>
  <c r="H25" i="5"/>
  <c r="H17" i="10"/>
  <c r="H33" i="5"/>
  <c r="H31" i="10"/>
  <c r="E114" i="10"/>
  <c r="H111" i="10"/>
  <c r="E127" i="10"/>
  <c r="H123" i="10" s="1"/>
  <c r="H124" i="10"/>
  <c r="H186" i="5"/>
  <c r="H179" i="10"/>
  <c r="H175" i="5"/>
  <c r="I175" i="5" s="1"/>
  <c r="H167" i="10"/>
  <c r="H172" i="5"/>
  <c r="I172" i="5" s="1"/>
  <c r="H165" i="10"/>
  <c r="H161" i="5"/>
  <c r="H154" i="10"/>
  <c r="H158" i="5"/>
  <c r="H151" i="10"/>
  <c r="H27" i="7"/>
  <c r="J27" i="7"/>
  <c r="H150" i="5"/>
  <c r="H143" i="10"/>
  <c r="G24" i="7"/>
  <c r="H142" i="5"/>
  <c r="H135" i="10"/>
  <c r="E98" i="10"/>
  <c r="H94" i="10" s="1"/>
  <c r="H95" i="10"/>
  <c r="H99" i="5"/>
  <c r="H92" i="10"/>
  <c r="H96" i="5"/>
  <c r="H89" i="10"/>
  <c r="H90" i="5"/>
  <c r="H86" i="10"/>
  <c r="H73" i="10"/>
  <c r="H77" i="5"/>
  <c r="H71" i="10"/>
  <c r="H75" i="5"/>
  <c r="H40" i="5"/>
  <c r="H38" i="10"/>
  <c r="H38" i="5"/>
  <c r="H36" i="10"/>
  <c r="H47" i="5"/>
  <c r="H45" i="10"/>
  <c r="H45" i="5"/>
  <c r="H51" i="5"/>
  <c r="H16" i="5"/>
  <c r="H21" i="5"/>
  <c r="H36" i="5"/>
  <c r="E37" i="10"/>
  <c r="E52" i="10"/>
  <c r="H48" i="10" s="1"/>
  <c r="E118" i="10"/>
  <c r="E92" i="10"/>
  <c r="E130" i="10"/>
  <c r="E57" i="10"/>
  <c r="E157" i="10"/>
  <c r="E124" i="10"/>
  <c r="E89" i="10"/>
  <c r="E95" i="10"/>
  <c r="E154" i="10"/>
  <c r="H93" i="5"/>
  <c r="H124" i="5"/>
  <c r="H125" i="5"/>
  <c r="H131" i="5"/>
  <c r="H94" i="5"/>
  <c r="H117" i="5"/>
  <c r="H118" i="5"/>
  <c r="H132" i="5"/>
  <c r="I132" i="5" s="1"/>
  <c r="H179" i="5"/>
  <c r="H188" i="5"/>
  <c r="I188" i="5" s="1"/>
  <c r="E46" i="10"/>
  <c r="H102" i="5"/>
  <c r="E74" i="10"/>
  <c r="E13" i="10"/>
  <c r="H9" i="10" s="1"/>
  <c r="E20" i="10"/>
  <c r="H16" i="10" s="1"/>
  <c r="E28" i="10"/>
  <c r="E34" i="10"/>
  <c r="H30" i="10" s="1"/>
  <c r="E60" i="10"/>
  <c r="E68" i="10"/>
  <c r="E102" i="10"/>
  <c r="E106" i="10"/>
  <c r="E136" i="10"/>
  <c r="E146" i="10"/>
  <c r="E163" i="10"/>
  <c r="H159" i="10" s="1"/>
  <c r="E166" i="10"/>
  <c r="H162" i="10" s="1"/>
  <c r="E175" i="10"/>
  <c r="E180" i="10"/>
  <c r="H178" i="5" l="1"/>
  <c r="H171" i="10"/>
  <c r="H60" i="5"/>
  <c r="H56" i="10"/>
  <c r="E113" i="10"/>
  <c r="H109" i="10" s="1"/>
  <c r="H110" i="10"/>
  <c r="H139" i="5"/>
  <c r="H132" i="10"/>
  <c r="H109" i="5"/>
  <c r="H102" i="10"/>
  <c r="H134" i="5"/>
  <c r="H126" i="10"/>
  <c r="H128" i="5"/>
  <c r="H120" i="10"/>
  <c r="H57" i="5"/>
  <c r="H53" i="10"/>
  <c r="H55" i="5"/>
  <c r="H24" i="10"/>
  <c r="H183" i="5"/>
  <c r="H176" i="10"/>
  <c r="H68" i="5"/>
  <c r="H64" i="10"/>
  <c r="H101" i="5"/>
  <c r="H121" i="5"/>
  <c r="H114" i="10"/>
  <c r="H160" i="5"/>
  <c r="H153" i="10"/>
  <c r="H157" i="5"/>
  <c r="H150" i="10"/>
  <c r="H149" i="5"/>
  <c r="H142" i="10"/>
  <c r="H24" i="7"/>
  <c r="J24" i="7"/>
  <c r="H105" i="5"/>
  <c r="H98" i="10"/>
  <c r="H98" i="5"/>
  <c r="H91" i="10"/>
  <c r="H95" i="5"/>
  <c r="H88" i="10"/>
  <c r="H89" i="5"/>
  <c r="H85" i="10"/>
  <c r="H70" i="10"/>
  <c r="H74" i="5"/>
  <c r="H35" i="5"/>
  <c r="H33" i="10"/>
  <c r="H44" i="5"/>
  <c r="H42" i="10"/>
  <c r="H24" i="5"/>
  <c r="H15" i="5"/>
  <c r="H32" i="5"/>
  <c r="H50" i="5"/>
  <c r="E33" i="10"/>
  <c r="H29" i="10" s="1"/>
  <c r="E55" i="10"/>
  <c r="H51" i="10" s="1"/>
  <c r="E51" i="10"/>
  <c r="H47" i="10" s="1"/>
  <c r="E117" i="10"/>
  <c r="E56" i="10"/>
  <c r="H52" i="10" s="1"/>
  <c r="E145" i="10"/>
  <c r="H141" i="10" s="1"/>
  <c r="E153" i="10"/>
  <c r="H166" i="5"/>
  <c r="H167" i="5"/>
  <c r="H92" i="5"/>
  <c r="H169" i="5"/>
  <c r="E73" i="10"/>
  <c r="E72" i="10"/>
  <c r="E135" i="10"/>
  <c r="E174" i="10"/>
  <c r="H170" i="10" s="1"/>
  <c r="E162" i="10"/>
  <c r="H158" i="10" s="1"/>
  <c r="E105" i="10"/>
  <c r="E101" i="10"/>
  <c r="E67" i="10"/>
  <c r="E27" i="10"/>
  <c r="E12" i="10"/>
  <c r="H8" i="10" s="1"/>
  <c r="E179" i="10"/>
  <c r="E16" i="10"/>
  <c r="G20" i="7" l="1"/>
  <c r="H101" i="10"/>
  <c r="G12" i="7"/>
  <c r="H23" i="10"/>
  <c r="H120" i="5"/>
  <c r="H113" i="10"/>
  <c r="H67" i="5"/>
  <c r="H63" i="10"/>
  <c r="H20" i="5"/>
  <c r="H12" i="10"/>
  <c r="H182" i="5"/>
  <c r="H175" i="10"/>
  <c r="H138" i="5"/>
  <c r="H131" i="10"/>
  <c r="G28" i="7"/>
  <c r="H156" i="5"/>
  <c r="H149" i="10"/>
  <c r="H104" i="5"/>
  <c r="H97" i="10"/>
  <c r="H68" i="10"/>
  <c r="H72" i="5"/>
  <c r="H69" i="10"/>
  <c r="H73" i="5"/>
  <c r="G26" i="7"/>
  <c r="H148" i="5"/>
  <c r="E88" i="10"/>
  <c r="H84" i="10" s="1"/>
  <c r="G11" i="7"/>
  <c r="H49" i="5"/>
  <c r="E11" i="10"/>
  <c r="H7" i="10" s="1"/>
  <c r="G14" i="7"/>
  <c r="G9" i="7"/>
  <c r="G16" i="7"/>
  <c r="H31" i="5"/>
  <c r="G10" i="7"/>
  <c r="H54" i="5"/>
  <c r="E109" i="10"/>
  <c r="H177" i="5"/>
  <c r="G32" i="7"/>
  <c r="E144" i="10"/>
  <c r="H140" i="10" s="1"/>
  <c r="H108" i="5"/>
  <c r="E71" i="10"/>
  <c r="E32" i="10"/>
  <c r="H28" i="10" s="1"/>
  <c r="E178" i="10"/>
  <c r="E66" i="10"/>
  <c r="E161" i="10"/>
  <c r="H157" i="10" s="1"/>
  <c r="E134" i="10"/>
  <c r="H12" i="7" l="1"/>
  <c r="J12" i="7"/>
  <c r="G23" i="7"/>
  <c r="H23" i="7" s="1"/>
  <c r="H130" i="10"/>
  <c r="H66" i="5"/>
  <c r="H62" i="10"/>
  <c r="H112" i="5"/>
  <c r="H105" i="10"/>
  <c r="G33" i="7"/>
  <c r="H174" i="10"/>
  <c r="H9" i="7"/>
  <c r="J9" i="7"/>
  <c r="J11" i="7"/>
  <c r="H11" i="7"/>
  <c r="H32" i="7"/>
  <c r="J32" i="7"/>
  <c r="H14" i="7"/>
  <c r="J14" i="7"/>
  <c r="H20" i="7"/>
  <c r="J20" i="7"/>
  <c r="H28" i="7"/>
  <c r="J28" i="7"/>
  <c r="H26" i="7"/>
  <c r="J26" i="7"/>
  <c r="H67" i="10"/>
  <c r="H71" i="5"/>
  <c r="J16" i="7"/>
  <c r="H16" i="7"/>
  <c r="H10" i="7"/>
  <c r="J10" i="7"/>
  <c r="J23" i="7"/>
  <c r="G25" i="7"/>
  <c r="H147" i="5"/>
  <c r="E104" i="10"/>
  <c r="G15" i="7"/>
  <c r="E173" i="10"/>
  <c r="G13" i="7"/>
  <c r="E10" i="10"/>
  <c r="H6" i="10" s="1"/>
  <c r="G21" i="7"/>
  <c r="H165" i="5"/>
  <c r="G30" i="7"/>
  <c r="H30" i="7" s="1"/>
  <c r="H137" i="5"/>
  <c r="E133" i="10"/>
  <c r="H88" i="5"/>
  <c r="E80" i="10"/>
  <c r="H181" i="5"/>
  <c r="E160" i="10"/>
  <c r="G31" i="7" l="1"/>
  <c r="H169" i="10"/>
  <c r="H176" i="5"/>
  <c r="G19" i="7"/>
  <c r="H100" i="10"/>
  <c r="H21" i="7"/>
  <c r="J21" i="7"/>
  <c r="H13" i="7"/>
  <c r="J13" i="7"/>
  <c r="H33" i="7"/>
  <c r="J33" i="7"/>
  <c r="G29" i="7"/>
  <c r="H156" i="10"/>
  <c r="H25" i="7"/>
  <c r="J25" i="7"/>
  <c r="G22" i="7"/>
  <c r="H22" i="7" s="1"/>
  <c r="H129" i="10"/>
  <c r="H80" i="5"/>
  <c r="H76" i="10"/>
  <c r="J15" i="7"/>
  <c r="J30" i="7"/>
  <c r="E79" i="10"/>
  <c r="H75" i="10" s="1"/>
  <c r="G18" i="7"/>
  <c r="H136" i="5"/>
  <c r="H107" i="5"/>
  <c r="H163" i="5"/>
  <c r="H164" i="5"/>
  <c r="H19" i="7" l="1"/>
  <c r="J19" i="7"/>
  <c r="J31" i="7"/>
  <c r="J29" i="7"/>
  <c r="J22" i="7"/>
  <c r="H18" i="7"/>
  <c r="J18" i="7"/>
  <c r="G17" i="7"/>
  <c r="H79" i="5"/>
  <c r="E31" i="10"/>
  <c r="H27" i="10" s="1"/>
  <c r="H17" i="7" l="1"/>
  <c r="J17" i="7"/>
  <c r="E187" i="10"/>
  <c r="H183" i="10" s="1"/>
  <c r="H190" i="5" l="1"/>
  <c r="F183" i="10"/>
  <c r="G34" i="7"/>
  <c r="I106" i="5"/>
  <c r="I41" i="5"/>
  <c r="I39" i="5"/>
  <c r="J34" i="7" l="1"/>
  <c r="I28" i="5"/>
  <c r="E61" i="5" l="1"/>
  <c r="E58" i="5"/>
  <c r="E60" i="5" l="1"/>
  <c r="I60" i="5" s="1"/>
  <c r="I61" i="5"/>
  <c r="E57" i="5"/>
  <c r="I58" i="5"/>
  <c r="D36" i="7"/>
  <c r="H31" i="7" s="1"/>
  <c r="D34" i="7"/>
  <c r="H29" i="7" s="1"/>
  <c r="E23" i="7"/>
  <c r="F18" i="7" s="1"/>
  <c r="D20" i="7"/>
  <c r="H15" i="7" s="1"/>
  <c r="E12" i="7"/>
  <c r="D12" i="7"/>
  <c r="F190" i="5"/>
  <c r="E186" i="5"/>
  <c r="E184" i="5"/>
  <c r="E179" i="5"/>
  <c r="E170" i="5"/>
  <c r="E167" i="5"/>
  <c r="E161" i="5"/>
  <c r="E158" i="5"/>
  <c r="E150" i="5"/>
  <c r="E140" i="5"/>
  <c r="E134" i="5"/>
  <c r="E131" i="5"/>
  <c r="E128" i="5"/>
  <c r="E125" i="5"/>
  <c r="E122" i="5"/>
  <c r="E145" i="5"/>
  <c r="I145" i="5" s="1"/>
  <c r="E110" i="5"/>
  <c r="E86" i="5"/>
  <c r="I86" i="5" s="1"/>
  <c r="E84" i="5"/>
  <c r="I84" i="5" s="1"/>
  <c r="E82" i="5"/>
  <c r="I82" i="5" s="1"/>
  <c r="E105" i="5"/>
  <c r="I105" i="5" s="1"/>
  <c r="E102" i="5"/>
  <c r="I102" i="5" s="1"/>
  <c r="E99" i="5"/>
  <c r="I99" i="5" s="1"/>
  <c r="E96" i="5"/>
  <c r="I96" i="5" s="1"/>
  <c r="E94" i="5"/>
  <c r="I94" i="5" s="1"/>
  <c r="E90" i="5"/>
  <c r="I90" i="5" s="1"/>
  <c r="E77" i="5"/>
  <c r="I77" i="5" s="1"/>
  <c r="E75" i="5"/>
  <c r="I75" i="5" s="1"/>
  <c r="E69" i="5"/>
  <c r="E55" i="5"/>
  <c r="E51" i="5"/>
  <c r="E47" i="5"/>
  <c r="I47" i="5" s="1"/>
  <c r="E45" i="5"/>
  <c r="I45" i="5" s="1"/>
  <c r="I40" i="5"/>
  <c r="F39" i="5"/>
  <c r="F38" i="5" s="1"/>
  <c r="E38" i="5"/>
  <c r="E33" i="5"/>
  <c r="F31" i="5"/>
  <c r="E29" i="5"/>
  <c r="I29" i="5" s="1"/>
  <c r="E27" i="5"/>
  <c r="I27" i="5" s="1"/>
  <c r="F24" i="5"/>
  <c r="E22" i="5"/>
  <c r="F19" i="5"/>
  <c r="E17" i="5"/>
  <c r="F14" i="5"/>
  <c r="E21" i="5" l="1"/>
  <c r="I21" i="5" s="1"/>
  <c r="I22" i="5"/>
  <c r="E16" i="5"/>
  <c r="I17" i="5"/>
  <c r="E81" i="5"/>
  <c r="D39" i="7"/>
  <c r="H34" i="7" s="1"/>
  <c r="I184" i="5"/>
  <c r="I186" i="5"/>
  <c r="I170" i="5"/>
  <c r="I179" i="5"/>
  <c r="E50" i="5"/>
  <c r="I51" i="5"/>
  <c r="E68" i="5"/>
  <c r="I69" i="5"/>
  <c r="I42" i="5"/>
  <c r="I43" i="5"/>
  <c r="E54" i="5"/>
  <c r="E53" i="5" s="1"/>
  <c r="I55" i="5"/>
  <c r="E32" i="5"/>
  <c r="I32" i="5" s="1"/>
  <c r="I33" i="5"/>
  <c r="E166" i="5"/>
  <c r="I167" i="5"/>
  <c r="E157" i="5"/>
  <c r="I157" i="5" s="1"/>
  <c r="I158" i="5"/>
  <c r="E160" i="5"/>
  <c r="I160" i="5" s="1"/>
  <c r="I161" i="5"/>
  <c r="E149" i="5"/>
  <c r="I150" i="5"/>
  <c r="E139" i="5"/>
  <c r="I140" i="5"/>
  <c r="E121" i="5"/>
  <c r="I121" i="5" s="1"/>
  <c r="I122" i="5"/>
  <c r="E124" i="5"/>
  <c r="I124" i="5" s="1"/>
  <c r="I125" i="5"/>
  <c r="E127" i="5"/>
  <c r="I127" i="5" s="1"/>
  <c r="I128" i="5"/>
  <c r="E130" i="5"/>
  <c r="I130" i="5" s="1"/>
  <c r="I131" i="5"/>
  <c r="E133" i="5"/>
  <c r="I134" i="5"/>
  <c r="I57" i="5"/>
  <c r="I118" i="5"/>
  <c r="E144" i="5"/>
  <c r="I144" i="5" s="1"/>
  <c r="E109" i="5"/>
  <c r="I109" i="5" s="1"/>
  <c r="I110" i="5"/>
  <c r="E98" i="5"/>
  <c r="I98" i="5" s="1"/>
  <c r="E93" i="5"/>
  <c r="I93" i="5" s="1"/>
  <c r="E104" i="5"/>
  <c r="I104" i="5" s="1"/>
  <c r="E183" i="5"/>
  <c r="E178" i="5"/>
  <c r="E169" i="5"/>
  <c r="E101" i="5"/>
  <c r="I101" i="5" s="1"/>
  <c r="E95" i="5"/>
  <c r="I95" i="5" s="1"/>
  <c r="E89" i="5"/>
  <c r="I38" i="5"/>
  <c r="E25" i="5"/>
  <c r="I25" i="5" s="1"/>
  <c r="I26" i="5"/>
  <c r="G39" i="5"/>
  <c r="E44" i="5"/>
  <c r="I44" i="5" s="1"/>
  <c r="E74" i="5"/>
  <c r="I74" i="5" s="1"/>
  <c r="I37" i="5"/>
  <c r="F7" i="7"/>
  <c r="E36" i="5"/>
  <c r="G38" i="5"/>
  <c r="I89" i="5" l="1"/>
  <c r="E88" i="5"/>
  <c r="I81" i="5"/>
  <c r="E15" i="5"/>
  <c r="I16" i="5"/>
  <c r="I54" i="5"/>
  <c r="I53" i="5"/>
  <c r="E108" i="5"/>
  <c r="I108" i="5" s="1"/>
  <c r="E156" i="5"/>
  <c r="I156" i="5" s="1"/>
  <c r="E39" i="7"/>
  <c r="I178" i="5"/>
  <c r="I183" i="5"/>
  <c r="I169" i="5"/>
  <c r="I166" i="5"/>
  <c r="I117" i="5"/>
  <c r="E67" i="5"/>
  <c r="I68" i="5"/>
  <c r="E49" i="5"/>
  <c r="I49" i="5" s="1"/>
  <c r="I50" i="5"/>
  <c r="E165" i="5"/>
  <c r="E148" i="5"/>
  <c r="I149" i="5"/>
  <c r="E138" i="5"/>
  <c r="I139" i="5"/>
  <c r="E120" i="5"/>
  <c r="I133" i="5"/>
  <c r="E143" i="5"/>
  <c r="I143" i="5" s="1"/>
  <c r="E73" i="5"/>
  <c r="E35" i="5"/>
  <c r="I36" i="5"/>
  <c r="E72" i="5"/>
  <c r="E92" i="5"/>
  <c r="I92" i="5" s="1"/>
  <c r="E182" i="5"/>
  <c r="E177" i="5"/>
  <c r="E24" i="5"/>
  <c r="G24" i="5" s="1"/>
  <c r="G8" i="7" l="1"/>
  <c r="I15" i="5"/>
  <c r="E112" i="5"/>
  <c r="I112" i="5" s="1"/>
  <c r="I182" i="5"/>
  <c r="E147" i="5"/>
  <c r="E66" i="5"/>
  <c r="I66" i="5" s="1"/>
  <c r="I67" i="5"/>
  <c r="I177" i="5"/>
  <c r="E164" i="5"/>
  <c r="I165" i="5"/>
  <c r="E163" i="5"/>
  <c r="I148" i="5"/>
  <c r="E137" i="5"/>
  <c r="I138" i="5"/>
  <c r="E142" i="5"/>
  <c r="I142" i="5" s="1"/>
  <c r="I73" i="5"/>
  <c r="E71" i="5"/>
  <c r="I71" i="5" s="1"/>
  <c r="I72" i="5"/>
  <c r="E31" i="5"/>
  <c r="I35" i="5"/>
  <c r="E181" i="5"/>
  <c r="I24" i="5"/>
  <c r="E20" i="5"/>
  <c r="H8" i="7" l="1"/>
  <c r="J8" i="7"/>
  <c r="I31" i="5"/>
  <c r="E19" i="5"/>
  <c r="I20" i="5"/>
  <c r="E107" i="5"/>
  <c r="E136" i="5"/>
  <c r="I147" i="5"/>
  <c r="I181" i="5"/>
  <c r="I88" i="5"/>
  <c r="E80" i="5"/>
  <c r="E79" i="5" s="1"/>
  <c r="I163" i="5"/>
  <c r="I164" i="5"/>
  <c r="I137" i="5"/>
  <c r="G31" i="5"/>
  <c r="E176" i="5"/>
  <c r="H19" i="5" l="1"/>
  <c r="I19" i="5" s="1"/>
  <c r="E14" i="5"/>
  <c r="G19" i="5"/>
  <c r="H14" i="5"/>
  <c r="I80" i="5"/>
  <c r="I176" i="5"/>
  <c r="I136" i="5"/>
  <c r="I107" i="5"/>
  <c r="I79" i="5"/>
  <c r="I14" i="5" l="1"/>
  <c r="G14" i="5"/>
  <c r="E190" i="5"/>
  <c r="G190" i="5" l="1"/>
  <c r="I190" i="5"/>
</calcChain>
</file>

<file path=xl/sharedStrings.xml><?xml version="1.0" encoding="utf-8"?>
<sst xmlns="http://schemas.openxmlformats.org/spreadsheetml/2006/main" count="1296" uniqueCount="329">
  <si>
    <t>Код адмнистратора</t>
  </si>
  <si>
    <t xml:space="preserve">Код </t>
  </si>
  <si>
    <t>Наименование источника доходов</t>
  </si>
  <si>
    <t>Сумма (тыс.руб.)</t>
  </si>
  <si>
    <t>1 квартал</t>
  </si>
  <si>
    <t>2 квартал</t>
  </si>
  <si>
    <t>3 квартал</t>
  </si>
  <si>
    <t>4 квартал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</si>
  <si>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</si>
  <si>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</si>
  <si>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</si>
  <si>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</si>
  <si>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</si>
  <si>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</si>
  <si>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</si>
  <si>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</si>
  <si>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</si>
  <si>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</si>
  <si>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 xml:space="preserve"> 1 05 01011 01 0000 110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</si>
  <si>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</si>
  <si>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</si>
  <si>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</si>
  <si>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</si>
  <si>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</si>
  <si>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</si>
  <si>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</si>
  <si>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</si>
  <si>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</si>
  <si>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</si>
  <si>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</si>
  <si>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</si>
  <si>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</si>
  <si>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Единый налог на вмененный доход для отдельных видов деятельности 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</si>
  <si>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</si>
  <si>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</si>
  <si>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1 05 04000  02 0000 110</t>
  </si>
  <si>
    <t>Налог, взимаемый в связи  с  применением    патентной системы налогообложения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</si>
  <si>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</si>
  <si>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</si>
  <si>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1 13 00000 00 0000 000</t>
  </si>
  <si>
    <t xml:space="preserve"> 1 13 02000 00 0000 130 </t>
  </si>
  <si>
    <t>Доходы от компенсации затрат государства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</si>
  <si>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</si>
  <si>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</si>
  <si>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</si>
  <si>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</si>
  <si>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</si>
  <si>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928</t>
  </si>
  <si>
    <t>1 13 02993 03 0200 130</t>
  </si>
  <si>
    <t>Другие виды прочих доходов от компенсаций затрат бюджетов внутригородских муниципальных образований Санкт-Петербурга</t>
  </si>
  <si>
    <t xml:space="preserve"> 1 16 00000 00 0000 000</t>
  </si>
  <si>
    <t>ШТРАФЫ, САНКЦИИ, ВОЗМЕЩЕНИЕ УЩЕРБА</t>
  </si>
  <si>
    <t>806</t>
  </si>
  <si>
    <t>807</t>
  </si>
  <si>
    <t>824</t>
  </si>
  <si>
    <t>850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</si>
  <si>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</si>
  <si>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</si>
  <si>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</si>
  <si>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</si>
  <si>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</si>
  <si>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</si>
  <si>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</si>
  <si>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</si>
  <si>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</si>
  <si>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</si>
  <si>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1 17 05030 03 0100 180</t>
  </si>
  <si>
    <t>Возврат средств  полученных и не использованных учреждениями и организациями в прошлые годы</t>
  </si>
  <si>
    <t>1 17 05030 03 0200 180</t>
  </si>
  <si>
    <t>Другие виды прочих неналоговых доходов бюджетов внутригородских муниципальных образований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</si>
  <si>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</si>
  <si>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</si>
  <si>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</si>
  <si>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</si>
  <si>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</si>
  <si>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</si>
  <si>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</si>
  <si>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</si>
  <si>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</si>
  <si>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</si>
  <si>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</si>
  <si>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</si>
  <si>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</si>
  <si>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</si>
  <si>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815</t>
  </si>
  <si>
    <t>825</t>
  </si>
  <si>
    <t xml:space="preserve">Распределение бюджетных ассигнований бюджета муниципального 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</si>
  <si>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928), Избирательная комиссия МО МО Автово (код 941)</t>
  </si>
  <si>
    <t xml:space="preserve">                Наименование </t>
  </si>
  <si>
    <t>Код раздела, подраздела</t>
  </si>
  <si>
    <t>Код целевой статьи</t>
  </si>
  <si>
    <t>Сумма (тыс. руб)</t>
  </si>
  <si>
    <t>ОБЩЕГОСУДАРСТВЕННЫЕ ВОПРОСЫ</t>
  </si>
  <si>
    <t>01</t>
  </si>
  <si>
    <t xml:space="preserve">Функционирование высшего должностного лица субъекта Российской Федерации и муниципального образования  </t>
  </si>
  <si>
    <t>02</t>
  </si>
  <si>
    <t xml:space="preserve">Глава муниципального образования         </t>
  </si>
  <si>
    <t>0102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</si>
  <si>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</si>
  <si>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</si>
  <si>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</si>
  <si>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</si>
  <si>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</si>
  <si>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</si>
  <si>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0103</t>
  </si>
  <si>
    <t>Компенсация депутатам, осуществляющим свои полномочия на непостоянной основе</t>
  </si>
  <si>
    <t>00203 00022</t>
  </si>
  <si>
    <t xml:space="preserve">Аппарат представительного органа муниципального образования </t>
  </si>
  <si>
    <t>00204 00021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</si>
  <si>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</si>
  <si>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</si>
  <si>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</si>
  <si>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</si>
  <si>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</si>
  <si>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04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</si>
  <si>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</si>
  <si>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0104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</si>
  <si>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</si>
  <si>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</si>
  <si>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</si>
  <si>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</si>
  <si>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</si>
  <si>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</si>
  <si>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00200 G0850</t>
  </si>
  <si>
    <t xml:space="preserve">Резервные фонды       </t>
  </si>
  <si>
    <t>11</t>
  </si>
  <si>
    <t>Резервный фонд местной администрации</t>
  </si>
  <si>
    <t>0111</t>
  </si>
  <si>
    <t>07001 00061</t>
  </si>
  <si>
    <t>Резервные средства</t>
  </si>
  <si>
    <t xml:space="preserve">Другие общегосударственные вопросы           </t>
  </si>
  <si>
    <t>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</si>
  <si>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</si>
  <si>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0113</t>
  </si>
  <si>
    <t>09205 00441</t>
  </si>
  <si>
    <t>Уплата прочих налогов, сборов и иных платежей</t>
  </si>
  <si>
    <t xml:space="preserve">НАЦИОНАЛЬНАЯ БЕЗОПАСНОСТЬ И ПРАВООХРАНИТЕЛЬНАЯ ДЕЯТЕЛЬНОСТЬ       </t>
  </si>
  <si>
    <t xml:space="preserve"> 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</si>
  <si>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</si>
  <si>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</si>
  <si>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</si>
  <si>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0309</t>
  </si>
  <si>
    <t xml:space="preserve">21903 00091 </t>
  </si>
  <si>
    <t>НАЦИОНАЛЬНАЯ ЭКОНОМИКА</t>
  </si>
  <si>
    <t>Общеэкономические вопросы</t>
  </si>
  <si>
    <t>Выполнение функций муниципальным казенным учреждением "Автовский Центр благоустройства и социального развития"</t>
  </si>
  <si>
    <t>0401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</si>
  <si>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</si>
  <si>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51002 00101</t>
  </si>
  <si>
    <t>Расходы на выплаты персоналу казенных учреждений</t>
  </si>
  <si>
    <t xml:space="preserve">ЖИЛИЩНО-КОММУНАЛЬНОЕ ХОЗЯЙСТВО      </t>
  </si>
  <si>
    <t>05</t>
  </si>
  <si>
    <t xml:space="preserve">Благоустройство  </t>
  </si>
  <si>
    <t>0503</t>
  </si>
  <si>
    <t>60001 01131</t>
  </si>
  <si>
    <t>Организация дополнительных парковочных мест на дворовых территориях</t>
  </si>
  <si>
    <t>60001 02132</t>
  </si>
  <si>
    <t>60001 03133</t>
  </si>
  <si>
    <t>Озеленение территорий зеленых насаждений общего пользования местного значения, в том числе организацию работ по компенсационному озеленению, осуществляемому в соответствии с законом Санкт-Петербурга, содержание, включая уборку, территорий зеленых насаждений общего пользования местного значения, в том числе расположенных на них элементов благоустройства, ремонт объектов зеленых насаждений и защиту зеленых насаждений в границах указанных территорий</t>
  </si>
  <si>
    <t>60003 01151</t>
  </si>
  <si>
    <t>60004 01161</t>
  </si>
  <si>
    <t xml:space="preserve">60005 00501 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</si>
  <si>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</si>
  <si>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00299 01461</t>
  </si>
  <si>
    <t xml:space="preserve">ОБРАЗОВАНИЕ         </t>
  </si>
  <si>
    <t>07</t>
  </si>
  <si>
    <t>Профессиональная подготовка, переподготовка и повышение квалификации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</si>
  <si>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</si>
  <si>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0705</t>
  </si>
  <si>
    <t>00205 00181</t>
  </si>
  <si>
    <t>Выполнение функций муниципальным казенным учреждением "Физкультурно-спортивный клуб "Автово"</t>
  </si>
  <si>
    <t>Организация и проведение досуговых мероприятий для жителей муниципального образования</t>
  </si>
  <si>
    <t>43102 00561</t>
  </si>
  <si>
    <t>Другие вопросы в области образования</t>
  </si>
  <si>
    <t>0709</t>
  </si>
  <si>
    <t>79501 00491</t>
  </si>
  <si>
    <t>Участие в деятельности по профилактике правонарушений в Санкт-Петербурге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</si>
  <si>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</si>
  <si>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</si>
  <si>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</si>
  <si>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</si>
  <si>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</si>
  <si>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</si>
  <si>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</si>
  <si>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</si>
  <si>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</si>
  <si>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79507 00591</t>
  </si>
  <si>
    <t xml:space="preserve">КУЛЬТУРА, КИНЕМАТОГРАФИЯ           </t>
  </si>
  <si>
    <t>08</t>
  </si>
  <si>
    <t xml:space="preserve">КУЛЬТУРА 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</si>
  <si>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</si>
  <si>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</si>
  <si>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44001 00201</t>
  </si>
  <si>
    <t xml:space="preserve">СОЦИАЛЬНАЯ ПОЛИТИКА             </t>
  </si>
  <si>
    <t>10</t>
  </si>
  <si>
    <t>Пенсионное обеспечение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</si>
  <si>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</si>
  <si>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1001</t>
  </si>
  <si>
    <t>50501 00231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</si>
  <si>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</si>
  <si>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</si>
  <si>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Охрана семьи и детства 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</si>
  <si>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</si>
  <si>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1004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</si>
  <si>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</si>
  <si>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</si>
  <si>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</si>
  <si>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</si>
  <si>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 xml:space="preserve">ФИЗИЧЕСКАЯ КУЛЬТУРА И СПОРТ          </t>
  </si>
  <si>
    <t xml:space="preserve">Физическая культура 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</si>
  <si>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</si>
  <si>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</si>
  <si>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</si>
  <si>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</si>
  <si>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</si>
  <si>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СРЕДСТВА МАССОВОЙ ИНФОРМАЦИИ              </t>
  </si>
  <si>
    <t>12</t>
  </si>
  <si>
    <t xml:space="preserve">ПЕРИОДИЧЕСКАЯ ПЕЧАТЬ И ИЗДАТЕЛЬСТВА 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</si>
  <si>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официальной  информации</t>
  </si>
  <si>
    <t>1202</t>
  </si>
  <si>
    <t>45703 00252</t>
  </si>
  <si>
    <t xml:space="preserve">Другие вопросы в области средств массовой информации </t>
  </si>
  <si>
    <t>Содержание и обеспечение деятельности муниципального (казенного) учреждения "Редакция газеты "Автовские ведомости"</t>
  </si>
  <si>
    <t>1204</t>
  </si>
  <si>
    <t>45702 00251</t>
  </si>
  <si>
    <t>Периодические издания, учрежденные исполнительными органами местного самоуправления</t>
  </si>
  <si>
    <t xml:space="preserve"> ИТОГО</t>
  </si>
  <si>
    <t>Муниципальный совет муниципального образования муниципальный округ Автово (код главного распорядителя бюджетных средств 964)</t>
  </si>
  <si>
    <t>Общегосударственные вопросы</t>
  </si>
  <si>
    <t>0100</t>
  </si>
  <si>
    <t>ДРУГИЕ ОБЩЕГОСУДАРСТВЕННЫЕ ВОПРОСЫ</t>
  </si>
  <si>
    <t>Местная администрация муниципального образования муниципальный округ Автово (код главного распорядителя бюджетных средств 928)</t>
  </si>
  <si>
    <t>РЕЗЕРВНЫЕ ФОНДЫ</t>
  </si>
  <si>
    <t>Резервный фонд местной  администрации</t>
  </si>
  <si>
    <t>0300</t>
  </si>
  <si>
    <t>21903 00091</t>
  </si>
  <si>
    <t>0400</t>
  </si>
  <si>
    <t>0500</t>
  </si>
  <si>
    <t>Закупка товаров, работ и услуг для государственных (муниципальных) нужд</t>
  </si>
  <si>
    <t>0700</t>
  </si>
  <si>
    <t>Участие в деятельности по профилактике правонарушений  в  Санкт-Петербурге</t>
  </si>
  <si>
    <t>0800</t>
  </si>
  <si>
    <t>1000</t>
  </si>
  <si>
    <t xml:space="preserve">Социальные выплаты гражданам, кроме публичных нормативных социальных выплат
</t>
  </si>
  <si>
    <t>1100</t>
  </si>
  <si>
    <t>Физическая культура</t>
  </si>
  <si>
    <t>1200</t>
  </si>
  <si>
    <t>Периодическая печать и издательства</t>
  </si>
  <si>
    <t xml:space="preserve">                                                                                                                  </t>
  </si>
  <si>
    <t>Код раздела</t>
  </si>
  <si>
    <t>Код подраздела</t>
  </si>
  <si>
    <t>Исполнение судебных решений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</si>
  <si>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</si>
  <si>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09200 00281</t>
  </si>
  <si>
    <t>Исполнение судебных актов</t>
  </si>
  <si>
    <t>Осуществление защиты прав потребителей</t>
  </si>
  <si>
    <t>09207 00743</t>
  </si>
  <si>
    <t>00</t>
  </si>
  <si>
    <t>1003</t>
  </si>
  <si>
    <t>Социальное обеспечение населения</t>
  </si>
  <si>
    <t>Расходы по назначению, выплате, перерасчету пенсии за выслугу лет лицам.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</si>
  <si>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50502 00232</t>
  </si>
  <si>
    <t>Другие вопросы в области культуры, кинематографии</t>
  </si>
  <si>
    <t>0804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</si>
  <si>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</si>
  <si>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Код группы, подгруппы вида расходов</t>
  </si>
  <si>
    <t>Изменения Основание Приказ 246-н от 30.11.2018г "О внесении изменений в бюджетную классификацию РФ"</t>
  </si>
  <si>
    <t>2 02 30027 03 0100 151</t>
  </si>
  <si>
    <t xml:space="preserve"> 2 02 30027 03 0200 151</t>
  </si>
  <si>
    <t>2 02 30027 03 0000 151</t>
  </si>
  <si>
    <t xml:space="preserve">2 02 30000 00 0000 151 </t>
  </si>
  <si>
    <t xml:space="preserve"> 2 02 30024 00 0000 151 </t>
  </si>
  <si>
    <t xml:space="preserve"> 2 02 30024 03 0000 151</t>
  </si>
  <si>
    <t xml:space="preserve"> 2 02 30024 03 0100 151 </t>
  </si>
  <si>
    <t xml:space="preserve"> 2 02 30024 03 0200 151</t>
  </si>
  <si>
    <t>2 02 30027 00 0000 151</t>
  </si>
  <si>
    <t>образования муниципальный округ Автово по разделам, подразделам, целевым статьям, группам и подгруппам видов расходов на 2020 год</t>
  </si>
  <si>
    <t xml:space="preserve">ДОХОДЫ БЮДЖЕТА МУНИЦИПАЛЬНОГО ОБРАЗОВАНИЯ МУНИЦИПАЛЬНЫЙ ОКРУГ АВТОВО НА 2020 ГОД </t>
  </si>
  <si>
    <t>Ведомственная структура расходов бюджета муниципального образования муниципальный округ Автово на 2020 год</t>
  </si>
  <si>
    <t>Распределение бюджетных ассигнований бюджета муниципального образования муниципальный округ Автово по разделам и подразделам классификации расходов бюджета  на 2020 год</t>
  </si>
  <si>
    <t>Расходы на исполнение государственного полномочия по организации осуществлению деятельности по опеке и попечительству за счет средств местного бюджета</t>
  </si>
  <si>
    <t>00200 Г0850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</si>
  <si>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</si>
  <si>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</si>
  <si>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</si>
  <si>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Обеспечение проектирования благоустройства при размещении элементов благоустройства</t>
  </si>
  <si>
    <t>Осуществлению экологического просвещения, а также организации экологического воспитания и формированию экологической культуры в области обращения с твердыми коммунальными отходами</t>
  </si>
  <si>
    <t>79508 00471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</si>
  <si>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</si>
  <si>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МС</t>
  </si>
  <si>
    <t xml:space="preserve">ДОХОДЫ ОТ ОКАЗАНИЯ ПЛАТНЫХ УСЛУГ И КОМПЕНСАЦИИ ЗАТРАТ ГОСУДАРСТВА </t>
  </si>
  <si>
    <t xml:space="preserve"> 2 02 30027 03 0200 150</t>
  </si>
  <si>
    <t>2 02 30027 03 0100 150</t>
  </si>
  <si>
    <t>2 02 30027 03 0000 150</t>
  </si>
  <si>
    <t>2 02 30027 00 0000 150</t>
  </si>
  <si>
    <t xml:space="preserve"> 2 02 30024 03 0200 150</t>
  </si>
  <si>
    <t xml:space="preserve"> 2 02 30024 03 0100 150 </t>
  </si>
  <si>
    <t xml:space="preserve"> 2 02 30024 03 0000 150</t>
  </si>
  <si>
    <t xml:space="preserve"> 2 02 30024 00 0000 150 </t>
  </si>
  <si>
    <t>2 02 30000 00 0000 150</t>
  </si>
  <si>
    <t>"О внесении изменений в решение муниципального совета МО Автово от 12 декабря 2019 года № 25 «О бюджете муниципального образования муниципальный округ Автово на 2020 год»"</t>
  </si>
  <si>
    <t>Прочие дотации бюджетам внутригородских муниципальных образований городов федерального значения</t>
  </si>
  <si>
    <t>2 02 19999 03 0000 150</t>
  </si>
  <si>
    <t>Прочие дотации</t>
  </si>
  <si>
    <t>2 02 19999 00 0000 150</t>
  </si>
  <si>
    <t>Дотации бюджетам бюджетной системы Российской Федерации</t>
  </si>
  <si>
    <t>2 02 10000 00 0000 150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</si>
  <si>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</si>
  <si>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</si>
  <si>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</si>
  <si>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1 16 10120 00 0000 140</t>
  </si>
  <si>
    <t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</si>
  <si>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1 16 10032 03 0000 140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</si>
  <si>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</si>
  <si>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1 16 10030 03 0000 140</t>
  </si>
  <si>
    <t>Платежи в целях возмещения причиненного ущерба (убытков)</t>
  </si>
  <si>
    <t>1 16 10000 00 0000 140</t>
  </si>
  <si>
    <t xml:space="preserve">Штрафы, предусмотренные статьями 12 - 37-1, 44  Закона Санкт-Петербурга от 12.05.2010 N 273-70 "Об административных правонарушениях в Санкт-Петербурге" </t>
  </si>
  <si>
    <t xml:space="preserve">1 16 02010 02 0100 140 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</si>
  <si>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</si>
  <si>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1 16 02010 02 0000 140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</si>
  <si>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</si>
  <si>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</si>
  <si>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Г.Б.Трусканов</t>
  </si>
  <si>
    <t>Глава МО Автово__________________</t>
  </si>
  <si>
    <t xml:space="preserve">Приложение 1 к решению муниципального совета МО Автово от 19 ноября 2020 года №17 </t>
  </si>
  <si>
    <t>Приложение 2 к решению муниципального совета МО Автово от 19 ноября 2020 года №17 "О внесении изменений в решение муниципального совета МО Автово от 12 декабря 2019 года № 25 «О бюджете муниципального образования муниципальный округ Автово на 2020 год»"</t>
  </si>
  <si>
    <t>Приложение 3 к решению муниципального совета МО Автово от 19 ноября 2020 года №17 ""О внесении изменений в решение муниципального совета МО Автово от 12 декабря 2019 года № 25 «О бюджете муниципального образования муниципальный округ Автово на 2020 год» 
Глава МО Автово__________________Г.Б.Трусканов</t>
  </si>
  <si>
    <t xml:space="preserve">Приложение 4 к решению муниципального совета МО Автово от 19 ноября 2020 года №17 "О внесении изменений в решение муниципального совета МО Автово от 12 декабря 2019 года № 25 «О бюджете муниципального образования муниципальный округ Автово на 2020 год»
 Глава МО Автово__________________Г.Б.Трусканов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</si>
</sst>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_(* #,##0.00_);_(* \(#,##0.00\);_(* &quot;-&quot;??_);_(@_)"/>
    <numFmt numFmtId="167" formatCode="_(* #,##0.000_);_(* \(#,##0.000\);_(* &quot;-&quot;??_);_(@_)"/>
    <numFmt numFmtId="168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u/>
      <sz val="10"/>
      <name val="Arial"/>
      <family val="2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3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9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" fillId="0" borderId="0"/>
  </cellStyleXfs>
  <cellXfs count="382">
    <xf numFmtId="0" fontId="0" fillId="0" borderId="0" xfId="0"/>
    <xf numFmtId="0" fontId="3" fillId="0" borderId="0" xfId="1" applyAlignment="1">
      <alignment horizontal="right"/>
    </xf>
    <xf numFmtId="49" fontId="5" fillId="0" borderId="0" xfId="1" applyNumberFormat="1" applyFont="1" applyAlignment="1">
      <alignment horizontal="right"/>
    </xf>
    <xf numFmtId="0" fontId="6" fillId="0" borderId="0" xfId="1" applyFont="1" applyAlignment="1">
      <alignment horizontal="right"/>
    </xf>
    <xf numFmtId="0" fontId="3" fillId="0" borderId="0" xfId="1"/>
    <xf numFmtId="0" fontId="6" fillId="0" borderId="0" xfId="0" applyFont="1"/>
    <xf numFmtId="0" fontId="6" fillId="0" borderId="0" xfId="1" applyFont="1"/>
    <xf numFmtId="0" fontId="6" fillId="2" borderId="0" xfId="1" applyFont="1" applyFill="1" applyAlignment="1">
      <alignment horizontal="right"/>
    </xf>
    <xf numFmtId="14" fontId="8" fillId="0" borderId="0" xfId="1" applyNumberFormat="1" applyFont="1" applyAlignment="1">
      <alignment horizontal="right"/>
    </xf>
    <xf numFmtId="0" fontId="9" fillId="0" borderId="0" xfId="1" applyFont="1"/>
    <xf numFmtId="0" fontId="10" fillId="0" borderId="0" xfId="1" applyFont="1"/>
    <xf numFmtId="14" fontId="9" fillId="0" borderId="0" xfId="1" applyNumberFormat="1" applyFont="1" applyAlignment="1">
      <alignment horizontal="right"/>
    </xf>
    <xf numFmtId="0" fontId="11" fillId="0" borderId="0" xfId="1" applyFont="1"/>
    <xf numFmtId="0" fontId="5" fillId="0" borderId="0" xfId="1" applyFont="1" applyAlignment="1">
      <alignment wrapText="1"/>
    </xf>
    <xf numFmtId="0" fontId="14" fillId="0" borderId="0" xfId="1" applyFont="1"/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2" fontId="14" fillId="0" borderId="3" xfId="1" applyNumberFormat="1" applyFont="1" applyBorder="1" applyAlignment="1">
      <alignment horizontal="center"/>
    </xf>
    <xf numFmtId="2" fontId="14" fillId="0" borderId="4" xfId="1" applyNumberFormat="1" applyFont="1" applyBorder="1" applyAlignment="1">
      <alignment horizontal="center"/>
    </xf>
    <xf numFmtId="0" fontId="3" fillId="0" borderId="0" xfId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5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11" fillId="0" borderId="7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5" fillId="2" borderId="2" xfId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4" fontId="5" fillId="2" borderId="6" xfId="1" applyNumberFormat="1" applyFont="1" applyFill="1" applyBorder="1" applyAlignment="1">
      <alignment horizontal="right" vertical="center" wrapText="1"/>
    </xf>
    <xf numFmtId="164" fontId="8" fillId="3" borderId="7" xfId="1" applyNumberFormat="1" applyFont="1" applyFill="1" applyBorder="1" applyAlignment="1">
      <alignment horizontal="center" wrapText="1"/>
    </xf>
    <xf numFmtId="164" fontId="8" fillId="3" borderId="6" xfId="1" applyNumberFormat="1" applyFont="1" applyFill="1" applyBorder="1" applyAlignment="1">
      <alignment horizontal="center" wrapText="1"/>
    </xf>
    <xf numFmtId="164" fontId="3" fillId="0" borderId="0" xfId="1" applyNumberFormat="1" applyAlignment="1">
      <alignment horizontal="center"/>
    </xf>
    <xf numFmtId="49" fontId="5" fillId="2" borderId="2" xfId="1" applyNumberFormat="1" applyFont="1" applyFill="1" applyBorder="1" applyAlignment="1">
      <alignment horizontal="center" vertical="center"/>
    </xf>
    <xf numFmtId="4" fontId="5" fillId="2" borderId="2" xfId="1" applyNumberFormat="1" applyFont="1" applyFill="1" applyBorder="1" applyAlignment="1">
      <alignment horizontal="right" vertical="center" wrapText="1"/>
    </xf>
    <xf numFmtId="164" fontId="8" fillId="4" borderId="2" xfId="1" applyNumberFormat="1" applyFont="1" applyFill="1" applyBorder="1" applyAlignment="1">
      <alignment horizontal="center" wrapText="1"/>
    </xf>
    <xf numFmtId="164" fontId="4" fillId="0" borderId="2" xfId="1" applyNumberFormat="1" applyFont="1" applyBorder="1" applyAlignment="1">
      <alignment horizontal="center" wrapText="1"/>
    </xf>
    <xf numFmtId="164" fontId="9" fillId="5" borderId="2" xfId="1" applyNumberFormat="1" applyFont="1" applyFill="1" applyBorder="1" applyAlignment="1">
      <alignment horizontal="center" wrapText="1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4" fontId="6" fillId="2" borderId="2" xfId="1" applyNumberFormat="1" applyFont="1" applyFill="1" applyBorder="1" applyAlignment="1">
      <alignment horizontal="right" vertical="center" wrapText="1"/>
    </xf>
    <xf numFmtId="164" fontId="12" fillId="0" borderId="2" xfId="1" applyNumberFormat="1" applyFont="1" applyBorder="1" applyAlignment="1">
      <alignment horizontal="center" wrapText="1"/>
    </xf>
    <xf numFmtId="164" fontId="12" fillId="2" borderId="2" xfId="1" applyNumberFormat="1" applyFont="1" applyFill="1" applyBorder="1" applyAlignment="1">
      <alignment horizontal="center" wrapText="1"/>
    </xf>
    <xf numFmtId="49" fontId="6" fillId="2" borderId="2" xfId="1" applyNumberFormat="1" applyFont="1" applyFill="1" applyBorder="1" applyAlignment="1">
      <alignment horizontal="left" vertical="center" wrapText="1"/>
    </xf>
    <xf numFmtId="0" fontId="3" fillId="6" borderId="0" xfId="1" applyFill="1" applyAlignment="1">
      <alignment horizontal="center"/>
    </xf>
    <xf numFmtId="164" fontId="4" fillId="2" borderId="2" xfId="1" applyNumberFormat="1" applyFont="1" applyFill="1" applyBorder="1" applyAlignment="1">
      <alignment horizontal="center" wrapText="1"/>
    </xf>
    <xf numFmtId="164" fontId="4" fillId="0" borderId="1" xfId="1" applyNumberFormat="1" applyFont="1" applyBorder="1" applyAlignment="1">
      <alignment horizontal="center" wrapText="1"/>
    </xf>
    <xf numFmtId="0" fontId="6" fillId="6" borderId="8" xfId="1" applyFont="1" applyFill="1" applyBorder="1" applyAlignment="1">
      <alignment horizontal="left" vertical="center" wrapText="1"/>
    </xf>
    <xf numFmtId="164" fontId="4" fillId="6" borderId="1" xfId="1" applyNumberFormat="1" applyFont="1" applyFill="1" applyBorder="1" applyAlignment="1">
      <alignment horizont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164" fontId="17" fillId="0" borderId="2" xfId="1" applyNumberFormat="1" applyFont="1" applyBorder="1" applyAlignment="1">
      <alignment horizontal="center" wrapText="1"/>
    </xf>
    <xf numFmtId="164" fontId="18" fillId="0" borderId="2" xfId="1" applyNumberFormat="1" applyFont="1" applyBorder="1" applyAlignment="1">
      <alignment horizontal="center" wrapText="1"/>
    </xf>
    <xf numFmtId="164" fontId="3" fillId="0" borderId="0" xfId="1" applyNumberFormat="1" applyAlignment="1">
      <alignment wrapText="1"/>
    </xf>
    <xf numFmtId="0" fontId="3" fillId="0" borderId="0" xfId="1" applyAlignment="1">
      <alignment vertical="center"/>
    </xf>
    <xf numFmtId="164" fontId="16" fillId="0" borderId="0" xfId="1" applyNumberFormat="1" applyFont="1" applyAlignment="1">
      <alignment vertical="center"/>
    </xf>
    <xf numFmtId="0" fontId="5" fillId="2" borderId="2" xfId="1" applyFont="1" applyFill="1" applyBorder="1" applyAlignment="1">
      <alignment horizontal="left" wrapText="1"/>
    </xf>
    <xf numFmtId="164" fontId="3" fillId="0" borderId="0" xfId="1" applyNumberFormat="1" applyAlignment="1">
      <alignment vertical="center"/>
    </xf>
    <xf numFmtId="165" fontId="12" fillId="0" borderId="2" xfId="1" applyNumberFormat="1" applyFont="1" applyBorder="1" applyAlignment="1">
      <alignment vertical="center"/>
    </xf>
    <xf numFmtId="0" fontId="5" fillId="7" borderId="2" xfId="1" applyFont="1" applyFill="1" applyBorder="1" applyAlignment="1">
      <alignment horizontal="center" vertical="center"/>
    </xf>
    <xf numFmtId="0" fontId="5" fillId="7" borderId="2" xfId="1" applyFont="1" applyFill="1" applyBorder="1" applyAlignment="1">
      <alignment horizontal="center" vertical="center" wrapText="1"/>
    </xf>
    <xf numFmtId="4" fontId="5" fillId="7" borderId="2" xfId="1" applyNumberFormat="1" applyFont="1" applyFill="1" applyBorder="1" applyAlignment="1">
      <alignment horizontal="right" vertical="center" wrapText="1"/>
    </xf>
    <xf numFmtId="164" fontId="5" fillId="8" borderId="2" xfId="1" applyNumberFormat="1" applyFont="1" applyFill="1" applyBorder="1" applyAlignment="1">
      <alignment horizontal="center" wrapText="1"/>
    </xf>
    <xf numFmtId="164" fontId="3" fillId="0" borderId="0" xfId="1" applyNumberFormat="1"/>
    <xf numFmtId="165" fontId="3" fillId="0" borderId="0" xfId="1" applyNumberFormat="1"/>
    <xf numFmtId="164" fontId="20" fillId="0" borderId="0" xfId="1" applyNumberFormat="1" applyFont="1"/>
    <xf numFmtId="0" fontId="21" fillId="0" borderId="0" xfId="1" applyFont="1"/>
    <xf numFmtId="164" fontId="21" fillId="0" borderId="0" xfId="1" applyNumberFormat="1" applyFont="1"/>
    <xf numFmtId="0" fontId="7" fillId="0" borderId="0" xfId="3"/>
    <xf numFmtId="0" fontId="7" fillId="0" borderId="0" xfId="3" applyFont="1"/>
    <xf numFmtId="0" fontId="8" fillId="0" borderId="2" xfId="3" applyFont="1" applyBorder="1" applyAlignment="1">
      <alignment horizontal="left" vertical="center"/>
    </xf>
    <xf numFmtId="164" fontId="7" fillId="0" borderId="0" xfId="3" applyNumberFormat="1"/>
    <xf numFmtId="0" fontId="8" fillId="0" borderId="6" xfId="3" applyFont="1" applyBorder="1" applyAlignment="1">
      <alignment horizontal="left" vertical="center" wrapText="1"/>
    </xf>
    <xf numFmtId="164" fontId="8" fillId="0" borderId="2" xfId="3" applyNumberFormat="1" applyFont="1" applyBorder="1" applyAlignment="1"/>
    <xf numFmtId="49" fontId="4" fillId="0" borderId="2" xfId="3" applyNumberFormat="1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164" fontId="4" fillId="0" borderId="2" xfId="3" applyNumberFormat="1" applyFont="1" applyBorder="1" applyAlignment="1"/>
    <xf numFmtId="0" fontId="4" fillId="0" borderId="11" xfId="4" applyFont="1" applyBorder="1" applyAlignment="1">
      <alignment horizontal="left" vertical="center" wrapText="1"/>
    </xf>
    <xf numFmtId="0" fontId="4" fillId="0" borderId="2" xfId="4" applyFont="1" applyBorder="1" applyAlignment="1">
      <alignment horizontal="left" vertical="center" wrapText="1"/>
    </xf>
    <xf numFmtId="0" fontId="8" fillId="0" borderId="11" xfId="4" applyFont="1" applyBorder="1" applyAlignment="1">
      <alignment horizontal="left" vertical="center" wrapText="1"/>
    </xf>
    <xf numFmtId="49" fontId="8" fillId="0" borderId="5" xfId="3" applyNumberFormat="1" applyFont="1" applyBorder="1" applyAlignment="1">
      <alignment horizontal="center"/>
    </xf>
    <xf numFmtId="0" fontId="4" fillId="6" borderId="2" xfId="3" applyFont="1" applyFill="1" applyBorder="1" applyAlignment="1">
      <alignment horizontal="left" vertical="center" wrapText="1"/>
    </xf>
    <xf numFmtId="49" fontId="4" fillId="0" borderId="5" xfId="3" applyNumberFormat="1" applyFont="1" applyBorder="1" applyAlignment="1">
      <alignment horizontal="center"/>
    </xf>
    <xf numFmtId="49" fontId="4" fillId="0" borderId="6" xfId="3" applyNumberFormat="1" applyFont="1" applyBorder="1" applyAlignment="1">
      <alignment horizontal="center"/>
    </xf>
    <xf numFmtId="49" fontId="4" fillId="0" borderId="1" xfId="3" applyNumberFormat="1" applyFont="1" applyBorder="1" applyAlignment="1">
      <alignment horizontal="center"/>
    </xf>
    <xf numFmtId="0" fontId="4" fillId="0" borderId="2" xfId="3" applyFont="1" applyBorder="1" applyAlignment="1">
      <alignment horizontal="left" vertical="center" wrapText="1"/>
    </xf>
    <xf numFmtId="0" fontId="8" fillId="0" borderId="2" xfId="3" applyFont="1" applyFill="1" applyBorder="1" applyAlignment="1">
      <alignment horizontal="left" vertical="center" wrapText="1"/>
    </xf>
    <xf numFmtId="49" fontId="8" fillId="0" borderId="2" xfId="3" applyNumberFormat="1" applyFont="1" applyFill="1" applyBorder="1" applyAlignment="1">
      <alignment horizontal="center"/>
    </xf>
    <xf numFmtId="0" fontId="8" fillId="0" borderId="2" xfId="3" applyFont="1" applyBorder="1" applyAlignment="1">
      <alignment horizontal="center"/>
    </xf>
    <xf numFmtId="49" fontId="4" fillId="0" borderId="2" xfId="3" applyNumberFormat="1" applyFont="1" applyFill="1" applyBorder="1" applyAlignment="1">
      <alignment horizontal="center"/>
    </xf>
    <xf numFmtId="0" fontId="4" fillId="0" borderId="2" xfId="3" applyFont="1" applyBorder="1" applyAlignment="1">
      <alignment horizontal="left" vertical="center"/>
    </xf>
    <xf numFmtId="0" fontId="8" fillId="0" borderId="2" xfId="4" applyFont="1" applyBorder="1" applyAlignment="1">
      <alignment horizontal="left" vertical="center" wrapText="1"/>
    </xf>
    <xf numFmtId="164" fontId="8" fillId="2" borderId="2" xfId="3" applyNumberFormat="1" applyFont="1" applyFill="1" applyBorder="1" applyAlignment="1"/>
    <xf numFmtId="49" fontId="8" fillId="0" borderId="2" xfId="3" applyNumberFormat="1" applyFont="1" applyBorder="1" applyAlignment="1">
      <alignment horizontal="center"/>
    </xf>
    <xf numFmtId="0" fontId="8" fillId="0" borderId="2" xfId="4" applyFont="1" applyFill="1" applyBorder="1" applyAlignment="1">
      <alignment horizontal="left" vertical="center" wrapText="1"/>
    </xf>
    <xf numFmtId="164" fontId="8" fillId="0" borderId="2" xfId="3" applyNumberFormat="1" applyFont="1" applyBorder="1"/>
    <xf numFmtId="0" fontId="4" fillId="0" borderId="2" xfId="3" applyFont="1" applyFill="1" applyBorder="1" applyAlignment="1">
      <alignment horizontal="center"/>
    </xf>
    <xf numFmtId="0" fontId="8" fillId="2" borderId="6" xfId="4" applyFont="1" applyFill="1" applyBorder="1" applyAlignment="1">
      <alignment horizontal="left" vertical="center" wrapText="1"/>
    </xf>
    <xf numFmtId="0" fontId="8" fillId="2" borderId="2" xfId="3" applyFont="1" applyFill="1" applyBorder="1" applyAlignment="1">
      <alignment horizontal="center"/>
    </xf>
    <xf numFmtId="164" fontId="8" fillId="2" borderId="2" xfId="3" applyNumberFormat="1" applyFont="1" applyFill="1" applyBorder="1" applyAlignment="1">
      <alignment horizontal="right"/>
    </xf>
    <xf numFmtId="0" fontId="4" fillId="2" borderId="11" xfId="4" applyFont="1" applyFill="1" applyBorder="1" applyAlignment="1">
      <alignment horizontal="left" vertical="center" wrapText="1"/>
    </xf>
    <xf numFmtId="0" fontId="4" fillId="2" borderId="2" xfId="3" applyFont="1" applyFill="1" applyBorder="1" applyAlignment="1">
      <alignment horizontal="center"/>
    </xf>
    <xf numFmtId="164" fontId="4" fillId="2" borderId="2" xfId="3" applyNumberFormat="1" applyFont="1" applyFill="1" applyBorder="1" applyAlignment="1">
      <alignment horizontal="right"/>
    </xf>
    <xf numFmtId="0" fontId="4" fillId="2" borderId="2" xfId="3" applyFont="1" applyFill="1" applyBorder="1" applyAlignment="1">
      <alignment horizontal="left" vertical="center" wrapText="1"/>
    </xf>
    <xf numFmtId="2" fontId="4" fillId="0" borderId="2" xfId="3" applyNumberFormat="1" applyFont="1" applyBorder="1" applyAlignment="1">
      <alignment horizontal="center"/>
    </xf>
    <xf numFmtId="1" fontId="4" fillId="0" borderId="2" xfId="3" applyNumberFormat="1" applyFont="1" applyBorder="1" applyAlignment="1">
      <alignment horizontal="center"/>
    </xf>
    <xf numFmtId="0" fontId="8" fillId="0" borderId="6" xfId="4" applyFont="1" applyBorder="1" applyAlignment="1">
      <alignment horizontal="left" vertical="center" wrapText="1"/>
    </xf>
    <xf numFmtId="164" fontId="4" fillId="0" borderId="6" xfId="3" applyNumberFormat="1" applyFont="1" applyBorder="1" applyAlignment="1"/>
    <xf numFmtId="0" fontId="8" fillId="0" borderId="2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/>
    </xf>
    <xf numFmtId="49" fontId="8" fillId="0" borderId="2" xfId="4" applyNumberFormat="1" applyFont="1" applyBorder="1" applyAlignment="1">
      <alignment horizontal="center"/>
    </xf>
    <xf numFmtId="164" fontId="4" fillId="0" borderId="2" xfId="3" applyNumberFormat="1" applyFont="1" applyBorder="1"/>
    <xf numFmtId="0" fontId="8" fillId="0" borderId="2" xfId="4" applyFont="1" applyBorder="1" applyAlignment="1">
      <alignment horizontal="left" vertical="center"/>
    </xf>
    <xf numFmtId="0" fontId="8" fillId="0" borderId="1" xfId="4" applyFont="1" applyBorder="1" applyAlignment="1">
      <alignment horizontal="center"/>
    </xf>
    <xf numFmtId="164" fontId="8" fillId="0" borderId="2" xfId="4" applyNumberFormat="1" applyFont="1" applyFill="1" applyBorder="1" applyAlignment="1">
      <alignment horizontal="right"/>
    </xf>
    <xf numFmtId="0" fontId="8" fillId="0" borderId="13" xfId="4" applyFont="1" applyBorder="1" applyAlignment="1">
      <alignment horizontal="left" vertical="center" wrapText="1"/>
    </xf>
    <xf numFmtId="2" fontId="8" fillId="0" borderId="2" xfId="4" applyNumberFormat="1" applyFont="1" applyBorder="1" applyAlignment="1">
      <alignment horizontal="left" vertical="center" wrapText="1"/>
    </xf>
    <xf numFmtId="49" fontId="8" fillId="0" borderId="2" xfId="4" applyNumberFormat="1" applyFont="1" applyFill="1" applyBorder="1" applyAlignment="1">
      <alignment horizontal="center"/>
    </xf>
    <xf numFmtId="4" fontId="4" fillId="0" borderId="6" xfId="4" applyNumberFormat="1" applyFont="1" applyBorder="1" applyAlignment="1">
      <alignment horizontal="left" vertical="center" wrapText="1"/>
    </xf>
    <xf numFmtId="49" fontId="4" fillId="0" borderId="2" xfId="4" applyNumberFormat="1" applyFont="1" applyBorder="1" applyAlignment="1">
      <alignment horizontal="center"/>
    </xf>
    <xf numFmtId="49" fontId="4" fillId="0" borderId="2" xfId="4" applyNumberFormat="1" applyFont="1" applyFill="1" applyBorder="1" applyAlignment="1">
      <alignment horizontal="center"/>
    </xf>
    <xf numFmtId="0" fontId="4" fillId="0" borderId="2" xfId="4" applyFont="1" applyBorder="1" applyAlignment="1">
      <alignment horizontal="center"/>
    </xf>
    <xf numFmtId="164" fontId="4" fillId="0" borderId="6" xfId="4" applyNumberFormat="1" applyFont="1" applyBorder="1" applyAlignment="1"/>
    <xf numFmtId="0" fontId="4" fillId="0" borderId="14" xfId="4" applyFont="1" applyBorder="1" applyAlignment="1">
      <alignment horizontal="left" vertical="center"/>
    </xf>
    <xf numFmtId="164" fontId="4" fillId="0" borderId="2" xfId="4" applyNumberFormat="1" applyFont="1" applyBorder="1" applyAlignment="1"/>
    <xf numFmtId="0" fontId="8" fillId="0" borderId="2" xfId="3" applyFont="1" applyFill="1" applyBorder="1" applyAlignment="1">
      <alignment horizontal="left" vertical="center"/>
    </xf>
    <xf numFmtId="0" fontId="8" fillId="0" borderId="2" xfId="3" applyFont="1" applyFill="1" applyBorder="1" applyAlignment="1">
      <alignment horizontal="center"/>
    </xf>
    <xf numFmtId="164" fontId="8" fillId="0" borderId="2" xfId="3" applyNumberFormat="1" applyFont="1" applyFill="1" applyBorder="1"/>
    <xf numFmtId="164" fontId="4" fillId="0" borderId="2" xfId="3" applyNumberFormat="1" applyFont="1" applyFill="1" applyBorder="1"/>
    <xf numFmtId="49" fontId="8" fillId="0" borderId="2" xfId="21" applyNumberFormat="1" applyFont="1" applyBorder="1" applyAlignment="1">
      <alignment horizontal="center"/>
    </xf>
    <xf numFmtId="49" fontId="8" fillId="0" borderId="5" xfId="21" applyNumberFormat="1" applyFont="1" applyBorder="1" applyAlignment="1">
      <alignment horizontal="center"/>
    </xf>
    <xf numFmtId="164" fontId="8" fillId="0" borderId="6" xfId="3" applyNumberFormat="1" applyFont="1" applyBorder="1"/>
    <xf numFmtId="0" fontId="4" fillId="0" borderId="2" xfId="4" applyFont="1" applyBorder="1" applyAlignment="1">
      <alignment horizontal="left" vertical="center"/>
    </xf>
    <xf numFmtId="164" fontId="4" fillId="0" borderId="6" xfId="3" applyNumberFormat="1" applyFont="1" applyBorder="1"/>
    <xf numFmtId="0" fontId="8" fillId="0" borderId="2" xfId="4" applyFont="1" applyBorder="1" applyAlignment="1">
      <alignment vertical="center" wrapText="1"/>
    </xf>
    <xf numFmtId="0" fontId="4" fillId="2" borderId="2" xfId="4" applyFont="1" applyFill="1" applyBorder="1"/>
    <xf numFmtId="49" fontId="4" fillId="0" borderId="12" xfId="3" applyNumberFormat="1" applyFont="1" applyBorder="1" applyAlignment="1">
      <alignment horizontal="center"/>
    </xf>
    <xf numFmtId="49" fontId="8" fillId="2" borderId="2" xfId="4" applyNumberFormat="1" applyFont="1" applyFill="1" applyBorder="1" applyAlignment="1">
      <alignment horizontal="center"/>
    </xf>
    <xf numFmtId="164" fontId="8" fillId="0" borderId="2" xfId="4" applyNumberFormat="1" applyFont="1" applyBorder="1" applyAlignment="1"/>
    <xf numFmtId="49" fontId="4" fillId="2" borderId="2" xfId="4" applyNumberFormat="1" applyFont="1" applyFill="1" applyBorder="1" applyAlignment="1">
      <alignment horizontal="center"/>
    </xf>
    <xf numFmtId="0" fontId="4" fillId="0" borderId="1" xfId="4" applyFont="1" applyBorder="1" applyAlignment="1">
      <alignment horizontal="center"/>
    </xf>
    <xf numFmtId="0" fontId="8" fillId="0" borderId="2" xfId="3" applyFont="1" applyBorder="1"/>
    <xf numFmtId="0" fontId="8" fillId="0" borderId="13" xfId="3" applyFont="1" applyBorder="1" applyAlignment="1">
      <alignment horizontal="left" vertical="center"/>
    </xf>
    <xf numFmtId="0" fontId="4" fillId="0" borderId="6" xfId="4" applyFont="1" applyBorder="1" applyAlignment="1">
      <alignment horizontal="left" vertical="center" wrapText="1"/>
    </xf>
    <xf numFmtId="49" fontId="4" fillId="2" borderId="2" xfId="3" applyNumberFormat="1" applyFont="1" applyFill="1" applyBorder="1" applyAlignment="1">
      <alignment horizontal="center"/>
    </xf>
    <xf numFmtId="0" fontId="4" fillId="6" borderId="2" xfId="4" applyFont="1" applyFill="1" applyBorder="1" applyAlignment="1">
      <alignment horizontal="left" vertical="center" wrapText="1"/>
    </xf>
    <xf numFmtId="0" fontId="4" fillId="0" borderId="6" xfId="4" applyFont="1" applyBorder="1" applyAlignment="1">
      <alignment horizontal="left" wrapText="1"/>
    </xf>
    <xf numFmtId="0" fontId="4" fillId="0" borderId="6" xfId="3" applyFont="1" applyBorder="1" applyAlignment="1">
      <alignment horizontal="left" vertical="center" wrapText="1"/>
    </xf>
    <xf numFmtId="49" fontId="8" fillId="0" borderId="2" xfId="3" applyNumberFormat="1" applyFont="1" applyBorder="1"/>
    <xf numFmtId="0" fontId="4" fillId="0" borderId="2" xfId="3" applyFont="1" applyBorder="1"/>
    <xf numFmtId="0" fontId="8" fillId="0" borderId="2" xfId="4" applyFont="1" applyBorder="1"/>
    <xf numFmtId="164" fontId="8" fillId="0" borderId="2" xfId="4" applyNumberFormat="1" applyFont="1" applyBorder="1"/>
    <xf numFmtId="0" fontId="8" fillId="7" borderId="2" xfId="4" applyFont="1" applyFill="1" applyBorder="1" applyAlignment="1">
      <alignment horizontal="left" vertical="center"/>
    </xf>
    <xf numFmtId="49" fontId="4" fillId="7" borderId="2" xfId="4" applyNumberFormat="1" applyFont="1" applyFill="1" applyBorder="1" applyAlignment="1">
      <alignment horizontal="center"/>
    </xf>
    <xf numFmtId="165" fontId="8" fillId="7" borderId="2" xfId="4" applyNumberFormat="1" applyFont="1" applyFill="1" applyBorder="1"/>
    <xf numFmtId="164" fontId="8" fillId="7" borderId="2" xfId="4" applyNumberFormat="1" applyFont="1" applyFill="1" applyBorder="1"/>
    <xf numFmtId="0" fontId="4" fillId="0" borderId="9" xfId="3" applyFont="1" applyBorder="1"/>
    <xf numFmtId="1" fontId="4" fillId="0" borderId="9" xfId="3" applyNumberFormat="1" applyFont="1" applyFill="1" applyBorder="1" applyAlignment="1">
      <alignment horizontal="center"/>
    </xf>
    <xf numFmtId="0" fontId="4" fillId="0" borderId="9" xfId="3" applyFont="1" applyBorder="1" applyAlignment="1">
      <alignment horizontal="center"/>
    </xf>
    <xf numFmtId="164" fontId="7" fillId="0" borderId="0" xfId="3" applyNumberFormat="1" applyFont="1"/>
    <xf numFmtId="0" fontId="10" fillId="0" borderId="0" xfId="3" applyFont="1" applyBorder="1"/>
    <xf numFmtId="1" fontId="10" fillId="0" borderId="0" xfId="3" applyNumberFormat="1" applyFont="1" applyFill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23" fillId="0" borderId="0" xfId="3" applyFont="1" applyFill="1" applyBorder="1"/>
    <xf numFmtId="0" fontId="7" fillId="0" borderId="0" xfId="3" applyFill="1" applyBorder="1"/>
    <xf numFmtId="0" fontId="9" fillId="0" borderId="0" xfId="3" applyFont="1" applyFill="1" applyBorder="1" applyAlignment="1">
      <alignment horizontal="center"/>
    </xf>
    <xf numFmtId="0" fontId="7" fillId="0" borderId="0" xfId="3" applyFont="1" applyFill="1" applyBorder="1"/>
    <xf numFmtId="0" fontId="23" fillId="0" borderId="0" xfId="3" applyFont="1" applyFill="1" applyBorder="1" applyAlignment="1">
      <alignment horizontal="center"/>
    </xf>
    <xf numFmtId="0" fontId="23" fillId="0" borderId="0" xfId="3" applyFont="1" applyFill="1" applyBorder="1" applyAlignment="1">
      <alignment horizontal="left"/>
    </xf>
    <xf numFmtId="167" fontId="23" fillId="0" borderId="0" xfId="21" applyNumberFormat="1" applyFont="1" applyFill="1" applyBorder="1" applyAlignment="1">
      <alignment horizontal="center"/>
    </xf>
    <xf numFmtId="0" fontId="23" fillId="0" borderId="0" xfId="3" applyFont="1" applyFill="1" applyBorder="1" applyAlignment="1"/>
    <xf numFmtId="166" fontId="23" fillId="0" borderId="0" xfId="21" applyFont="1" applyFill="1" applyBorder="1" applyAlignment="1">
      <alignment horizontal="center"/>
    </xf>
    <xf numFmtId="0" fontId="10" fillId="0" borderId="0" xfId="3" applyFont="1" applyFill="1" applyBorder="1"/>
    <xf numFmtId="0" fontId="10" fillId="0" borderId="0" xfId="3" applyFont="1" applyFill="1" applyBorder="1" applyAlignment="1">
      <alignment horizontal="center"/>
    </xf>
    <xf numFmtId="0" fontId="10" fillId="0" borderId="0" xfId="3" applyFont="1" applyFill="1" applyBorder="1" applyAlignment="1"/>
    <xf numFmtId="2" fontId="10" fillId="0" borderId="0" xfId="3" applyNumberFormat="1" applyFont="1" applyFill="1" applyBorder="1" applyAlignment="1">
      <alignment horizontal="center"/>
    </xf>
    <xf numFmtId="3" fontId="10" fillId="0" borderId="0" xfId="3" applyNumberFormat="1" applyFont="1" applyFill="1" applyBorder="1" applyAlignment="1">
      <alignment horizontal="center"/>
    </xf>
    <xf numFmtId="168" fontId="23" fillId="0" borderId="0" xfId="3" applyNumberFormat="1" applyFont="1" applyFill="1" applyBorder="1" applyAlignment="1">
      <alignment horizontal="center"/>
    </xf>
    <xf numFmtId="168" fontId="10" fillId="0" borderId="0" xfId="3" applyNumberFormat="1" applyFont="1" applyFill="1" applyBorder="1" applyAlignment="1">
      <alignment horizontal="center"/>
    </xf>
    <xf numFmtId="166" fontId="10" fillId="0" borderId="0" xfId="21" applyFont="1" applyFill="1" applyBorder="1" applyAlignment="1">
      <alignment horizontal="center"/>
    </xf>
    <xf numFmtId="0" fontId="24" fillId="0" borderId="0" xfId="3" applyFont="1" applyFill="1" applyBorder="1" applyAlignment="1">
      <alignment horizontal="center"/>
    </xf>
    <xf numFmtId="1" fontId="23" fillId="0" borderId="0" xfId="3" applyNumberFormat="1" applyFont="1" applyFill="1" applyBorder="1" applyAlignment="1">
      <alignment horizontal="center"/>
    </xf>
    <xf numFmtId="0" fontId="7" fillId="0" borderId="0" xfId="4"/>
    <xf numFmtId="167" fontId="8" fillId="0" borderId="12" xfId="19" applyNumberFormat="1" applyFont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0" borderId="6" xfId="4" applyFont="1" applyBorder="1" applyAlignment="1"/>
    <xf numFmtId="164" fontId="8" fillId="0" borderId="6" xfId="4" applyNumberFormat="1" applyFont="1" applyBorder="1" applyAlignment="1"/>
    <xf numFmtId="164" fontId="7" fillId="0" borderId="0" xfId="4" applyNumberFormat="1"/>
    <xf numFmtId="0" fontId="8" fillId="0" borderId="5" xfId="4" applyFont="1" applyBorder="1" applyAlignment="1">
      <alignment horizontal="left" vertical="center"/>
    </xf>
    <xf numFmtId="49" fontId="8" fillId="0" borderId="2" xfId="19" applyNumberFormat="1" applyFont="1" applyBorder="1" applyAlignment="1">
      <alignment horizontal="center"/>
    </xf>
    <xf numFmtId="49" fontId="8" fillId="0" borderId="10" xfId="4" applyNumberFormat="1" applyFont="1" applyBorder="1" applyAlignment="1">
      <alignment horizontal="center"/>
    </xf>
    <xf numFmtId="49" fontId="8" fillId="0" borderId="7" xfId="19" applyNumberFormat="1" applyFont="1" applyBorder="1" applyAlignment="1">
      <alignment horizontal="center"/>
    </xf>
    <xf numFmtId="49" fontId="8" fillId="0" borderId="6" xfId="4" applyNumberFormat="1" applyFont="1" applyBorder="1" applyAlignment="1">
      <alignment horizontal="center"/>
    </xf>
    <xf numFmtId="0" fontId="8" fillId="0" borderId="2" xfId="4" applyFont="1" applyBorder="1" applyAlignment="1"/>
    <xf numFmtId="0" fontId="8" fillId="0" borderId="6" xfId="4" applyFont="1" applyBorder="1" applyAlignment="1">
      <alignment horizontal="left" vertical="center"/>
    </xf>
    <xf numFmtId="49" fontId="8" fillId="0" borderId="6" xfId="4" applyNumberFormat="1" applyFont="1" applyBorder="1" applyAlignment="1">
      <alignment horizontal="center" wrapText="1"/>
    </xf>
    <xf numFmtId="0" fontId="8" fillId="0" borderId="2" xfId="4" applyFont="1" applyBorder="1" applyAlignment="1">
      <alignment wrapText="1"/>
    </xf>
    <xf numFmtId="164" fontId="8" fillId="0" borderId="6" xfId="4" applyNumberFormat="1" applyFont="1" applyBorder="1" applyAlignment="1">
      <alignment wrapText="1"/>
    </xf>
    <xf numFmtId="0" fontId="7" fillId="0" borderId="0" xfId="4" applyAlignment="1">
      <alignment wrapText="1"/>
    </xf>
    <xf numFmtId="0" fontId="4" fillId="2" borderId="2" xfId="4" applyFont="1" applyFill="1" applyBorder="1" applyAlignment="1">
      <alignment horizontal="left" vertical="center" wrapText="1"/>
    </xf>
    <xf numFmtId="49" fontId="4" fillId="0" borderId="5" xfId="4" applyNumberFormat="1" applyFont="1" applyBorder="1" applyAlignment="1">
      <alignment horizontal="center"/>
    </xf>
    <xf numFmtId="49" fontId="4" fillId="0" borderId="6" xfId="4" applyNumberFormat="1" applyFont="1" applyBorder="1" applyAlignment="1">
      <alignment horizontal="center"/>
    </xf>
    <xf numFmtId="0" fontId="4" fillId="0" borderId="2" xfId="4" applyFont="1" applyBorder="1" applyAlignment="1"/>
    <xf numFmtId="49" fontId="4" fillId="0" borderId="1" xfId="4" applyNumberFormat="1" applyFont="1" applyBorder="1" applyAlignment="1">
      <alignment horizontal="center"/>
    </xf>
    <xf numFmtId="0" fontId="4" fillId="0" borderId="6" xfId="4" applyFont="1" applyBorder="1" applyAlignment="1">
      <alignment horizontal="center"/>
    </xf>
    <xf numFmtId="49" fontId="8" fillId="0" borderId="5" xfId="4" applyNumberFormat="1" applyFont="1" applyBorder="1" applyAlignment="1">
      <alignment horizontal="center"/>
    </xf>
    <xf numFmtId="49" fontId="8" fillId="0" borderId="5" xfId="4" applyNumberFormat="1" applyFont="1" applyFill="1" applyBorder="1" applyAlignment="1">
      <alignment horizontal="center"/>
    </xf>
    <xf numFmtId="0" fontId="8" fillId="0" borderId="5" xfId="4" applyFont="1" applyBorder="1" applyAlignment="1">
      <alignment horizontal="center"/>
    </xf>
    <xf numFmtId="164" fontId="8" fillId="2" borderId="6" xfId="4" applyNumberFormat="1" applyFont="1" applyFill="1" applyBorder="1" applyAlignment="1"/>
    <xf numFmtId="0" fontId="4" fillId="0" borderId="5" xfId="4" applyFont="1" applyBorder="1" applyAlignment="1">
      <alignment horizontal="center"/>
    </xf>
    <xf numFmtId="49" fontId="8" fillId="0" borderId="1" xfId="4" applyNumberFormat="1" applyFont="1" applyBorder="1" applyAlignment="1">
      <alignment horizontal="center"/>
    </xf>
    <xf numFmtId="165" fontId="8" fillId="0" borderId="2" xfId="4" applyNumberFormat="1" applyFont="1" applyBorder="1" applyAlignment="1"/>
    <xf numFmtId="0" fontId="8" fillId="0" borderId="2" xfId="4" applyFont="1" applyFill="1" applyBorder="1" applyAlignment="1"/>
    <xf numFmtId="0" fontId="8" fillId="0" borderId="2" xfId="4" applyFont="1" applyBorder="1" applyAlignment="1">
      <alignment horizontal="center"/>
    </xf>
    <xf numFmtId="0" fontId="4" fillId="0" borderId="2" xfId="4" applyFont="1" applyFill="1" applyBorder="1" applyAlignment="1">
      <alignment horizontal="center"/>
    </xf>
    <xf numFmtId="49" fontId="4" fillId="0" borderId="6" xfId="4" applyNumberFormat="1" applyFont="1" applyFill="1" applyBorder="1" applyAlignment="1">
      <alignment horizontal="center"/>
    </xf>
    <xf numFmtId="0" fontId="4" fillId="2" borderId="2" xfId="4" applyFont="1" applyFill="1" applyBorder="1" applyAlignment="1">
      <alignment horizontal="center"/>
    </xf>
    <xf numFmtId="0" fontId="8" fillId="2" borderId="2" xfId="4" applyFont="1" applyFill="1" applyBorder="1" applyAlignment="1">
      <alignment horizontal="left" vertical="center"/>
    </xf>
    <xf numFmtId="0" fontId="8" fillId="2" borderId="2" xfId="4" applyFont="1" applyFill="1" applyBorder="1" applyAlignment="1">
      <alignment horizontal="center"/>
    </xf>
    <xf numFmtId="0" fontId="4" fillId="2" borderId="2" xfId="4" applyFont="1" applyFill="1" applyBorder="1" applyAlignment="1">
      <alignment horizontal="left" vertical="center"/>
    </xf>
    <xf numFmtId="49" fontId="8" fillId="0" borderId="12" xfId="4" applyNumberFormat="1" applyFont="1" applyBorder="1" applyAlignment="1">
      <alignment horizontal="center"/>
    </xf>
    <xf numFmtId="164" fontId="4" fillId="0" borderId="2" xfId="4" applyNumberFormat="1" applyFont="1" applyBorder="1" applyAlignment="1">
      <alignment horizontal="right"/>
    </xf>
    <xf numFmtId="164" fontId="4" fillId="0" borderId="2" xfId="4" applyNumberFormat="1" applyFont="1" applyFill="1" applyBorder="1" applyAlignment="1">
      <alignment horizontal="right"/>
    </xf>
    <xf numFmtId="0" fontId="8" fillId="2" borderId="2" xfId="4" applyFont="1" applyFill="1" applyBorder="1"/>
    <xf numFmtId="0" fontId="8" fillId="0" borderId="2" xfId="4" applyFont="1" applyFill="1" applyBorder="1" applyAlignment="1">
      <alignment horizontal="left" vertical="center"/>
    </xf>
    <xf numFmtId="164" fontId="8" fillId="0" borderId="6" xfId="4" applyNumberFormat="1" applyFont="1" applyFill="1" applyBorder="1" applyAlignment="1"/>
    <xf numFmtId="164" fontId="4" fillId="0" borderId="6" xfId="4" applyNumberFormat="1" applyFont="1" applyFill="1" applyBorder="1" applyAlignment="1"/>
    <xf numFmtId="164" fontId="4" fillId="0" borderId="2" xfId="4" applyNumberFormat="1" applyFont="1" applyFill="1" applyBorder="1" applyAlignment="1"/>
    <xf numFmtId="164" fontId="8" fillId="0" borderId="2" xfId="4" applyNumberFormat="1" applyFont="1" applyFill="1" applyBorder="1" applyAlignment="1"/>
    <xf numFmtId="49" fontId="4" fillId="0" borderId="12" xfId="4" applyNumberFormat="1" applyFont="1" applyBorder="1" applyAlignment="1">
      <alignment horizontal="center"/>
    </xf>
    <xf numFmtId="164" fontId="4" fillId="2" borderId="6" xfId="4" applyNumberFormat="1" applyFont="1" applyFill="1" applyBorder="1" applyAlignment="1"/>
    <xf numFmtId="164" fontId="8" fillId="2" borderId="2" xfId="4" applyNumberFormat="1" applyFont="1" applyFill="1" applyBorder="1" applyAlignment="1"/>
    <xf numFmtId="164" fontId="4" fillId="2" borderId="2" xfId="4" applyNumberFormat="1" applyFont="1" applyFill="1" applyBorder="1" applyAlignment="1"/>
    <xf numFmtId="0" fontId="8" fillId="0" borderId="13" xfId="3" applyFont="1" applyBorder="1" applyAlignment="1">
      <alignment vertical="center" wrapText="1"/>
    </xf>
    <xf numFmtId="0" fontId="4" fillId="0" borderId="6" xfId="4" applyFont="1" applyBorder="1" applyAlignment="1">
      <alignment horizontal="left" vertical="center"/>
    </xf>
    <xf numFmtId="0" fontId="4" fillId="0" borderId="2" xfId="4" applyFont="1" applyBorder="1"/>
    <xf numFmtId="164" fontId="4" fillId="0" borderId="2" xfId="4" applyNumberFormat="1" applyFont="1" applyBorder="1"/>
    <xf numFmtId="0" fontId="4" fillId="0" borderId="6" xfId="4" applyFont="1" applyBorder="1" applyAlignment="1">
      <alignment horizontal="left"/>
    </xf>
    <xf numFmtId="0" fontId="8" fillId="0" borderId="13" xfId="4" applyFont="1" applyFill="1" applyBorder="1" applyAlignment="1">
      <alignment horizontal="left" vertical="center"/>
    </xf>
    <xf numFmtId="49" fontId="8" fillId="0" borderId="2" xfId="4" applyNumberFormat="1" applyFont="1" applyBorder="1"/>
    <xf numFmtId="0" fontId="8" fillId="0" borderId="13" xfId="4" applyFont="1" applyBorder="1" applyAlignment="1">
      <alignment horizontal="left" vertical="center"/>
    </xf>
    <xf numFmtId="0" fontId="8" fillId="7" borderId="2" xfId="4" applyFont="1" applyFill="1" applyBorder="1" applyAlignment="1"/>
    <xf numFmtId="0" fontId="10" fillId="0" borderId="9" xfId="4" applyFont="1" applyBorder="1"/>
    <xf numFmtId="49" fontId="10" fillId="0" borderId="9" xfId="4" applyNumberFormat="1" applyFont="1" applyFill="1" applyBorder="1" applyAlignment="1">
      <alignment horizontal="center"/>
    </xf>
    <xf numFmtId="0" fontId="10" fillId="0" borderId="9" xfId="4" applyFont="1" applyFill="1" applyBorder="1" applyAlignment="1">
      <alignment horizontal="center"/>
    </xf>
    <xf numFmtId="4" fontId="10" fillId="0" borderId="9" xfId="4" applyNumberFormat="1" applyFont="1" applyBorder="1"/>
    <xf numFmtId="0" fontId="23" fillId="0" borderId="0" xfId="4" applyFont="1" applyFill="1" applyBorder="1"/>
    <xf numFmtId="49" fontId="23" fillId="0" borderId="0" xfId="4" applyNumberFormat="1" applyFont="1" applyFill="1" applyBorder="1" applyAlignment="1">
      <alignment horizontal="center"/>
    </xf>
    <xf numFmtId="49" fontId="23" fillId="0" borderId="0" xfId="4" applyNumberFormat="1" applyFont="1" applyBorder="1"/>
    <xf numFmtId="0" fontId="23" fillId="0" borderId="0" xfId="4" applyFont="1" applyBorder="1"/>
    <xf numFmtId="0" fontId="10" fillId="0" borderId="0" xfId="4" applyFont="1" applyBorder="1"/>
    <xf numFmtId="0" fontId="10" fillId="0" borderId="0" xfId="4" applyFont="1" applyFill="1" applyBorder="1" applyAlignment="1">
      <alignment horizontal="center"/>
    </xf>
    <xf numFmtId="0" fontId="10" fillId="6" borderId="0" xfId="4" applyFont="1" applyFill="1" applyBorder="1"/>
    <xf numFmtId="1" fontId="23" fillId="0" borderId="0" xfId="4" applyNumberFormat="1" applyFont="1" applyFill="1" applyBorder="1" applyAlignment="1">
      <alignment horizontal="center"/>
    </xf>
    <xf numFmtId="0" fontId="23" fillId="0" borderId="0" xfId="4" applyFont="1" applyFill="1" applyBorder="1" applyAlignment="1">
      <alignment horizontal="center"/>
    </xf>
    <xf numFmtId="1" fontId="10" fillId="0" borderId="0" xfId="4" applyNumberFormat="1" applyFont="1" applyFill="1" applyBorder="1" applyAlignment="1">
      <alignment horizontal="center"/>
    </xf>
    <xf numFmtId="0" fontId="23" fillId="0" borderId="0" xfId="4" applyFont="1" applyBorder="1" applyAlignment="1">
      <alignment horizontal="center"/>
    </xf>
    <xf numFmtId="0" fontId="10" fillId="0" borderId="0" xfId="4" applyFont="1" applyBorder="1" applyAlignment="1">
      <alignment horizontal="center"/>
    </xf>
    <xf numFmtId="0" fontId="10" fillId="0" borderId="0" xfId="4" applyFont="1" applyFill="1" applyBorder="1"/>
    <xf numFmtId="165" fontId="23" fillId="0" borderId="0" xfId="4" applyNumberFormat="1" applyFont="1" applyBorder="1"/>
    <xf numFmtId="0" fontId="7" fillId="0" borderId="0" xfId="4" applyBorder="1"/>
    <xf numFmtId="0" fontId="4" fillId="0" borderId="0" xfId="3" applyFont="1"/>
    <xf numFmtId="0" fontId="8" fillId="0" borderId="0" xfId="3" applyFont="1" applyBorder="1"/>
    <xf numFmtId="49" fontId="4" fillId="0" borderId="6" xfId="21" applyNumberFormat="1" applyFont="1" applyBorder="1" applyAlignment="1">
      <alignment horizontal="center"/>
    </xf>
    <xf numFmtId="49" fontId="4" fillId="0" borderId="10" xfId="3" applyNumberFormat="1" applyFont="1" applyBorder="1" applyAlignment="1">
      <alignment horizontal="center"/>
    </xf>
    <xf numFmtId="49" fontId="4" fillId="0" borderId="7" xfId="21" applyNumberFormat="1" applyFont="1" applyBorder="1" applyAlignment="1">
      <alignment horizontal="center"/>
    </xf>
    <xf numFmtId="49" fontId="4" fillId="0" borderId="11" xfId="3" applyNumberFormat="1" applyFont="1" applyBorder="1" applyAlignment="1">
      <alignment horizontal="center"/>
    </xf>
    <xf numFmtId="164" fontId="4" fillId="2" borderId="2" xfId="3" applyNumberFormat="1" applyFont="1" applyFill="1" applyBorder="1" applyAlignment="1"/>
    <xf numFmtId="0" fontId="4" fillId="0" borderId="2" xfId="3" applyFont="1" applyFill="1" applyBorder="1" applyAlignment="1">
      <alignment horizontal="left" vertical="center"/>
    </xf>
    <xf numFmtId="0" fontId="4" fillId="0" borderId="13" xfId="3" applyFont="1" applyBorder="1" applyAlignment="1">
      <alignment horizontal="left" vertical="center"/>
    </xf>
    <xf numFmtId="49" fontId="4" fillId="0" borderId="2" xfId="3" applyNumberFormat="1" applyFont="1" applyFill="1" applyBorder="1" applyAlignment="1">
      <alignment horizontal="center" vertical="center"/>
    </xf>
    <xf numFmtId="49" fontId="4" fillId="0" borderId="2" xfId="3" applyNumberFormat="1" applyFont="1" applyBorder="1" applyAlignment="1">
      <alignment horizontal="center" vertical="center"/>
    </xf>
    <xf numFmtId="49" fontId="4" fillId="7" borderId="2" xfId="4" applyNumberFormat="1" applyFont="1" applyFill="1" applyBorder="1" applyAlignment="1">
      <alignment horizontal="center" vertical="center"/>
    </xf>
    <xf numFmtId="164" fontId="4" fillId="0" borderId="9" xfId="3" applyNumberFormat="1" applyFont="1" applyBorder="1"/>
    <xf numFmtId="0" fontId="4" fillId="0" borderId="0" xfId="3" applyFont="1" applyBorder="1"/>
    <xf numFmtId="1" fontId="4" fillId="0" borderId="0" xfId="3" applyNumberFormat="1" applyFont="1" applyFill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4" fillId="0" borderId="5" xfId="4" applyFont="1" applyBorder="1" applyAlignment="1"/>
    <xf numFmtId="0" fontId="26" fillId="0" borderId="0" xfId="0" applyFont="1" applyAlignment="1">
      <alignment wrapText="1"/>
    </xf>
    <xf numFmtId="0" fontId="8" fillId="0" borderId="5" xfId="4" applyFont="1" applyBorder="1" applyAlignment="1"/>
    <xf numFmtId="0" fontId="26" fillId="0" borderId="2" xfId="0" applyFont="1" applyBorder="1"/>
    <xf numFmtId="164" fontId="8" fillId="0" borderId="2" xfId="4" applyNumberFormat="1" applyFont="1" applyBorder="1" applyAlignment="1">
      <alignment horizontal="right"/>
    </xf>
    <xf numFmtId="164" fontId="4" fillId="2" borderId="2" xfId="4" applyNumberFormat="1" applyFont="1" applyFill="1" applyBorder="1" applyAlignment="1">
      <alignment horizontal="right"/>
    </xf>
    <xf numFmtId="0" fontId="5" fillId="0" borderId="2" xfId="4" applyFont="1" applyBorder="1" applyAlignment="1">
      <alignment horizontal="left" vertical="center" wrapText="1"/>
    </xf>
    <xf numFmtId="164" fontId="27" fillId="0" borderId="0" xfId="4" applyNumberFormat="1" applyFont="1"/>
    <xf numFmtId="0" fontId="8" fillId="2" borderId="2" xfId="4" applyFont="1" applyFill="1" applyBorder="1" applyAlignment="1">
      <alignment horizontal="left" vertical="center" wrapText="1"/>
    </xf>
    <xf numFmtId="49" fontId="8" fillId="0" borderId="6" xfId="4" applyNumberFormat="1" applyFont="1" applyFill="1" applyBorder="1" applyAlignment="1">
      <alignment horizontal="center"/>
    </xf>
    <xf numFmtId="4" fontId="8" fillId="0" borderId="6" xfId="4" applyNumberFormat="1" applyFont="1" applyBorder="1" applyAlignment="1"/>
    <xf numFmtId="4" fontId="4" fillId="0" borderId="6" xfId="4" applyNumberFormat="1" applyFont="1" applyBorder="1" applyAlignment="1"/>
    <xf numFmtId="4" fontId="8" fillId="0" borderId="2" xfId="4" applyNumberFormat="1" applyFont="1" applyBorder="1" applyAlignment="1"/>
    <xf numFmtId="4" fontId="4" fillId="0" borderId="2" xfId="4" applyNumberFormat="1" applyFont="1" applyBorder="1" applyAlignment="1"/>
    <xf numFmtId="0" fontId="8" fillId="0" borderId="2" xfId="4" applyFont="1" applyFill="1" applyBorder="1" applyAlignment="1">
      <alignment horizontal="center"/>
    </xf>
    <xf numFmtId="4" fontId="7" fillId="0" borderId="0" xfId="3" applyNumberFormat="1"/>
    <xf numFmtId="0" fontId="4" fillId="0" borderId="0" xfId="1" applyFont="1" applyAlignment="1">
      <alignment horizontal="right"/>
    </xf>
    <xf numFmtId="49" fontId="8" fillId="2" borderId="2" xfId="3" applyNumberFormat="1" applyFont="1" applyFill="1" applyBorder="1" applyAlignment="1">
      <alignment horizontal="center"/>
    </xf>
    <xf numFmtId="0" fontId="26" fillId="0" borderId="2" xfId="0" applyFont="1" applyBorder="1" applyAlignment="1">
      <alignment wrapText="1"/>
    </xf>
    <xf numFmtId="4" fontId="4" fillId="0" borderId="2" xfId="4" applyNumberFormat="1" applyFont="1" applyBorder="1" applyAlignment="1">
      <alignment horizontal="left" vertical="center" wrapText="1"/>
    </xf>
    <xf numFmtId="0" fontId="4" fillId="0" borderId="2" xfId="4" applyFont="1" applyBorder="1" applyAlignment="1">
      <alignment horizontal="left" wrapText="1"/>
    </xf>
    <xf numFmtId="2" fontId="14" fillId="0" borderId="15" xfId="1" applyNumberFormat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164" fontId="8" fillId="3" borderId="5" xfId="1" applyNumberFormat="1" applyFont="1" applyFill="1" applyBorder="1" applyAlignment="1">
      <alignment horizontal="center" wrapText="1"/>
    </xf>
    <xf numFmtId="164" fontId="8" fillId="4" borderId="1" xfId="1" applyNumberFormat="1" applyFont="1" applyFill="1" applyBorder="1" applyAlignment="1">
      <alignment horizontal="center" wrapText="1"/>
    </xf>
    <xf numFmtId="164" fontId="9" fillId="5" borderId="1" xfId="1" applyNumberFormat="1" applyFont="1" applyFill="1" applyBorder="1" applyAlignment="1">
      <alignment horizontal="center" wrapText="1"/>
    </xf>
    <xf numFmtId="164" fontId="12" fillId="0" borderId="1" xfId="1" applyNumberFormat="1" applyFont="1" applyBorder="1" applyAlignment="1">
      <alignment horizontal="center" wrapText="1"/>
    </xf>
    <xf numFmtId="164" fontId="12" fillId="2" borderId="1" xfId="1" applyNumberFormat="1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center" wrapText="1"/>
    </xf>
    <xf numFmtId="164" fontId="17" fillId="0" borderId="1" xfId="1" applyNumberFormat="1" applyFont="1" applyBorder="1" applyAlignment="1">
      <alignment horizontal="center" wrapText="1"/>
    </xf>
    <xf numFmtId="164" fontId="18" fillId="0" borderId="1" xfId="1" applyNumberFormat="1" applyFont="1" applyBorder="1" applyAlignment="1">
      <alignment horizontal="center" wrapText="1"/>
    </xf>
    <xf numFmtId="165" fontId="12" fillId="0" borderId="1" xfId="1" applyNumberFormat="1" applyFont="1" applyBorder="1" applyAlignment="1">
      <alignment vertical="center"/>
    </xf>
    <xf numFmtId="164" fontId="5" fillId="8" borderId="1" xfId="1" applyNumberFormat="1" applyFont="1" applyFill="1" applyBorder="1" applyAlignment="1">
      <alignment horizontal="center" wrapText="1"/>
    </xf>
    <xf numFmtId="0" fontId="28" fillId="0" borderId="2" xfId="1" applyFont="1" applyBorder="1" applyAlignment="1">
      <alignment horizontal="center" wrapText="1"/>
    </xf>
    <xf numFmtId="164" fontId="16" fillId="0" borderId="2" xfId="1" applyNumberFormat="1" applyFont="1" applyBorder="1" applyAlignment="1">
      <alignment horizontal="center"/>
    </xf>
    <xf numFmtId="164" fontId="8" fillId="0" borderId="6" xfId="4" applyNumberFormat="1" applyFont="1" applyBorder="1"/>
    <xf numFmtId="164" fontId="4" fillId="0" borderId="6" xfId="4" applyNumberFormat="1" applyFont="1" applyBorder="1"/>
    <xf numFmtId="164" fontId="8" fillId="2" borderId="6" xfId="4" applyNumberFormat="1" applyFont="1" applyFill="1" applyBorder="1"/>
    <xf numFmtId="4" fontId="4" fillId="0" borderId="0" xfId="4" applyNumberFormat="1" applyFont="1" applyBorder="1" applyAlignment="1"/>
    <xf numFmtId="4" fontId="3" fillId="0" borderId="0" xfId="1" applyNumberFormat="1" applyAlignment="1">
      <alignment horizontal="center"/>
    </xf>
    <xf numFmtId="0" fontId="8" fillId="2" borderId="0" xfId="4" applyFont="1" applyFill="1" applyBorder="1" applyAlignment="1">
      <alignment horizontal="center"/>
    </xf>
    <xf numFmtId="0" fontId="4" fillId="0" borderId="0" xfId="1" applyFont="1" applyAlignment="1">
      <alignment horizontal="right"/>
    </xf>
    <xf numFmtId="0" fontId="19" fillId="0" borderId="0" xfId="22" applyFont="1" applyAlignment="1">
      <alignment vertical="center"/>
    </xf>
    <xf numFmtId="0" fontId="22" fillId="0" borderId="0" xfId="1" applyFont="1"/>
    <xf numFmtId="4" fontId="3" fillId="0" borderId="0" xfId="1" applyNumberFormat="1"/>
    <xf numFmtId="0" fontId="8" fillId="2" borderId="0" xfId="1" applyFont="1" applyFill="1" applyAlignment="1">
      <alignment horizontal="left" wrapText="1"/>
    </xf>
    <xf numFmtId="4" fontId="29" fillId="0" borderId="0" xfId="1" applyNumberFormat="1" applyFont="1"/>
    <xf numFmtId="164" fontId="9" fillId="6" borderId="0" xfId="1" applyNumberFormat="1" applyFont="1" applyFill="1" applyAlignment="1">
      <alignment horizontal="center"/>
    </xf>
    <xf numFmtId="164" fontId="5" fillId="2" borderId="0" xfId="1" applyNumberFormat="1" applyFont="1" applyFill="1" applyAlignment="1">
      <alignment horizontal="center" vertical="center" wrapText="1"/>
    </xf>
    <xf numFmtId="4" fontId="6" fillId="2" borderId="2" xfId="22" applyNumberFormat="1" applyFont="1" applyFill="1" applyBorder="1" applyAlignment="1">
      <alignment horizontal="right" vertical="center" wrapText="1"/>
    </xf>
    <xf numFmtId="0" fontId="6" fillId="2" borderId="2" xfId="22" applyFont="1" applyFill="1" applyBorder="1" applyAlignment="1">
      <alignment horizontal="left" vertical="center" wrapText="1"/>
    </xf>
    <xf numFmtId="164" fontId="12" fillId="0" borderId="1" xfId="1" applyNumberFormat="1" applyFont="1" applyBorder="1" applyAlignment="1">
      <alignment vertical="center" wrapText="1"/>
    </xf>
    <xf numFmtId="164" fontId="12" fillId="0" borderId="2" xfId="1" applyNumberFormat="1" applyFont="1" applyBorder="1" applyAlignment="1">
      <alignment vertical="center" wrapText="1"/>
    </xf>
    <xf numFmtId="164" fontId="16" fillId="0" borderId="0" xfId="1" applyNumberFormat="1" applyFont="1"/>
    <xf numFmtId="49" fontId="30" fillId="0" borderId="2" xfId="0" applyNumberFormat="1" applyFont="1" applyBorder="1" applyAlignment="1">
      <alignment vertical="center" wrapText="1"/>
    </xf>
    <xf numFmtId="49" fontId="31" fillId="0" borderId="2" xfId="0" applyNumberFormat="1" applyFont="1" applyBorder="1" applyAlignment="1">
      <alignment vertical="center" wrapText="1"/>
    </xf>
    <xf numFmtId="49" fontId="30" fillId="0" borderId="0" xfId="0" applyNumberFormat="1" applyFont="1" applyAlignment="1">
      <alignment vertical="center" wrapText="1"/>
    </xf>
    <xf numFmtId="0" fontId="15" fillId="0" borderId="0" xfId="1" applyFont="1" applyAlignment="1">
      <alignment horizontal="center"/>
    </xf>
    <xf numFmtId="0" fontId="15" fillId="0" borderId="2" xfId="1" applyFont="1" applyBorder="1" applyAlignment="1">
      <alignment horizontal="center"/>
    </xf>
    <xf numFmtId="0" fontId="13" fillId="0" borderId="0" xfId="22" applyFont="1"/>
    <xf numFmtId="0" fontId="9" fillId="0" borderId="0" xfId="1" applyFont="1" applyAlignment="1">
      <alignment horizontal="center"/>
    </xf>
    <xf numFmtId="0" fontId="12" fillId="0" borderId="0" xfId="22" applyFont="1"/>
    <xf numFmtId="0" fontId="4" fillId="2" borderId="0" xfId="1" applyFont="1" applyFill="1"/>
    <xf numFmtId="0" fontId="6" fillId="0" borderId="0" xfId="22" applyFont="1" applyAlignment="1">
      <alignment horizontal="right"/>
    </xf>
    <xf numFmtId="0" fontId="5" fillId="2" borderId="9" xfId="1" applyFont="1" applyFill="1" applyBorder="1" applyAlignment="1">
      <alignment horizontal="left" wrapText="1"/>
    </xf>
    <xf numFmtId="0" fontId="5" fillId="2" borderId="0" xfId="1" applyFont="1" applyFill="1" applyAlignment="1">
      <alignment horizontal="left" wrapText="1"/>
    </xf>
    <xf numFmtId="0" fontId="8" fillId="2" borderId="0" xfId="1" applyFont="1" applyFill="1" applyAlignment="1">
      <alignment horizontal="center" wrapText="1"/>
    </xf>
    <xf numFmtId="0" fontId="4" fillId="0" borderId="0" xfId="3" applyFont="1" applyAlignment="1">
      <alignment horizontal="right" wrapText="1"/>
    </xf>
    <xf numFmtId="0" fontId="0" fillId="0" borderId="0" xfId="0" applyAlignment="1">
      <alignment wrapText="1"/>
    </xf>
    <xf numFmtId="0" fontId="4" fillId="0" borderId="0" xfId="1" applyFont="1" applyAlignment="1">
      <alignment horizontal="right"/>
    </xf>
    <xf numFmtId="0" fontId="4" fillId="0" borderId="0" xfId="4" applyFont="1" applyAlignment="1">
      <alignment horizontal="right"/>
    </xf>
    <xf numFmtId="0" fontId="5" fillId="2" borderId="0" xfId="1" applyFont="1" applyFill="1" applyAlignment="1">
      <alignment horizontal="center" wrapText="1"/>
    </xf>
    <xf numFmtId="0" fontId="9" fillId="0" borderId="0" xfId="1" applyFont="1" applyAlignment="1">
      <alignment horizontal="center"/>
    </xf>
    <xf numFmtId="0" fontId="4" fillId="0" borderId="0" xfId="4" applyFont="1" applyFill="1" applyAlignment="1">
      <alignment horizontal="justify" vertical="top"/>
    </xf>
    <xf numFmtId="0" fontId="10" fillId="0" borderId="0" xfId="3" applyFont="1" applyFill="1" applyBorder="1"/>
    <xf numFmtId="0" fontId="10" fillId="0" borderId="10" xfId="3" applyFont="1" applyBorder="1"/>
    <xf numFmtId="0" fontId="9" fillId="0" borderId="2" xfId="3" applyFont="1" applyBorder="1" applyAlignment="1">
      <alignment horizontal="center" vertical="center"/>
    </xf>
    <xf numFmtId="0" fontId="14" fillId="0" borderId="2" xfId="3" applyFont="1" applyBorder="1" applyAlignment="1">
      <alignment horizontal="center" vertical="center" wrapText="1"/>
    </xf>
    <xf numFmtId="0" fontId="23" fillId="0" borderId="2" xfId="3" applyFont="1" applyBorder="1" applyAlignment="1">
      <alignment horizontal="center" vertical="center" wrapText="1"/>
    </xf>
    <xf numFmtId="0" fontId="23" fillId="0" borderId="2" xfId="3" applyFont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8" fillId="0" borderId="0" xfId="3" applyFont="1" applyBorder="1" applyAlignment="1">
      <alignment horizontal="center"/>
    </xf>
    <xf numFmtId="0" fontId="8" fillId="0" borderId="0" xfId="3" applyFont="1" applyBorder="1" applyAlignment="1">
      <alignment horizontal="center" vertical="center" wrapText="1"/>
    </xf>
    <xf numFmtId="0" fontId="4" fillId="2" borderId="0" xfId="4" applyFont="1" applyFill="1" applyAlignment="1">
      <alignment horizontal="left" wrapText="1"/>
    </xf>
    <xf numFmtId="0" fontId="8" fillId="2" borderId="0" xfId="4" applyFont="1" applyFill="1" applyBorder="1" applyAlignment="1">
      <alignment horizontal="center" wrapText="1"/>
    </xf>
    <xf numFmtId="0" fontId="4" fillId="2" borderId="0" xfId="4" applyFont="1" applyFill="1" applyBorder="1" applyAlignment="1">
      <alignment horizontal="center" wrapText="1"/>
    </xf>
    <xf numFmtId="0" fontId="8" fillId="0" borderId="11" xfId="4" applyFont="1" applyBorder="1" applyAlignment="1">
      <alignment horizontal="center" vertical="center"/>
    </xf>
    <xf numFmtId="0" fontId="8" fillId="0" borderId="6" xfId="4" applyFont="1" applyBorder="1" applyAlignment="1">
      <alignment horizontal="center" vertical="center"/>
    </xf>
    <xf numFmtId="0" fontId="9" fillId="0" borderId="11" xfId="4" applyFont="1" applyBorder="1" applyAlignment="1">
      <alignment horizontal="center" vertical="center" wrapText="1"/>
    </xf>
    <xf numFmtId="0" fontId="25" fillId="0" borderId="6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9" fillId="0" borderId="11" xfId="4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 wrapText="1"/>
    </xf>
    <xf numFmtId="0" fontId="4" fillId="2" borderId="0" xfId="4" applyFont="1" applyFill="1" applyAlignment="1">
      <alignment horizontal="right" vertical="top" wrapText="1"/>
    </xf>
    <xf numFmtId="0" fontId="4" fillId="2" borderId="0" xfId="4" applyFont="1" applyFill="1" applyAlignment="1">
      <alignment horizontal="right" vertical="top"/>
    </xf>
    <xf numFmtId="0" fontId="4" fillId="0" borderId="0" xfId="4" applyFont="1" applyFill="1" applyAlignment="1">
      <alignment horizontal="right" vertical="top" wrapText="1"/>
    </xf>
    <xf numFmtId="0" fontId="4" fillId="0" borderId="0" xfId="4" applyFont="1" applyFill="1" applyAlignment="1">
      <alignment horizontal="right" vertical="top"/>
    </xf>
    <xf numFmtId="0" fontId="8" fillId="0" borderId="0" xfId="3" applyFont="1" applyBorder="1" applyAlignment="1">
      <alignment horizontal="center" wrapText="1"/>
    </xf>
    <xf numFmtId="0" fontId="4" fillId="0" borderId="10" xfId="3" applyFont="1" applyBorder="1"/>
    <xf numFmtId="0" fontId="4" fillId="0" borderId="11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12" fillId="0" borderId="11" xfId="3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" vertical="center" wrapText="1"/>
    </xf>
    <xf numFmtId="0" fontId="12" fillId="0" borderId="11" xfId="3" applyFont="1" applyFill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center" vertical="center" wrapText="1"/>
    </xf>
  </cellXfs>
  <cellStyles count="23">
    <cellStyle name="Обычный" xfId="0" builtinId="0"/>
    <cellStyle name="Обычный 2" xfId="1" xr:uid="{00000000-0005-0000-0000-000001000000}"/>
    <cellStyle name="Обычный 3" xfId="5" xr:uid="{00000000-0005-0000-0000-000002000000}"/>
    <cellStyle name="Обычный 3 2" xfId="6" xr:uid="{00000000-0005-0000-0000-000003000000}"/>
    <cellStyle name="Обычный 3 3" xfId="7" xr:uid="{00000000-0005-0000-0000-000004000000}"/>
    <cellStyle name="Обычный 3 4" xfId="8" xr:uid="{00000000-0005-0000-0000-000005000000}"/>
    <cellStyle name="Обычный 3 5" xfId="9" xr:uid="{00000000-0005-0000-0000-000006000000}"/>
    <cellStyle name="Обычный 3 6" xfId="10" xr:uid="{00000000-0005-0000-0000-000007000000}"/>
    <cellStyle name="Обычный 3 6 2" xfId="11" xr:uid="{00000000-0005-0000-0000-000008000000}"/>
    <cellStyle name="Обычный 3 6 2 2" xfId="2" xr:uid="{00000000-0005-0000-0000-000009000000}"/>
    <cellStyle name="Обычный 3 6 2 2 2" xfId="22" xr:uid="{41A75064-21D2-4B50-AAF0-A46066A53A81}"/>
    <cellStyle name="Обычный 3 7" xfId="12" xr:uid="{00000000-0005-0000-0000-00000A000000}"/>
    <cellStyle name="Обычный 4" xfId="13" xr:uid="{00000000-0005-0000-0000-00000B000000}"/>
    <cellStyle name="Обычный 5" xfId="14" xr:uid="{00000000-0005-0000-0000-00000C000000}"/>
    <cellStyle name="Обычный 6" xfId="15" xr:uid="{00000000-0005-0000-0000-00000D000000}"/>
    <cellStyle name="Обычный 7" xfId="16" xr:uid="{00000000-0005-0000-0000-00000E000000}"/>
    <cellStyle name="Обычный 8" xfId="4" xr:uid="{00000000-0005-0000-0000-00000F000000}"/>
    <cellStyle name="Обычный 9" xfId="17" xr:uid="{00000000-0005-0000-0000-000010000000}"/>
    <cellStyle name="Обычный 9 2" xfId="3" xr:uid="{00000000-0005-0000-0000-000011000000}"/>
    <cellStyle name="Процентный 2" xfId="18" xr:uid="{00000000-0005-0000-0000-000012000000}"/>
    <cellStyle name="Финансовый 2" xfId="19" xr:uid="{00000000-0005-0000-0000-000013000000}"/>
    <cellStyle name="Финансовый 3" xfId="20" xr:uid="{00000000-0005-0000-0000-000014000000}"/>
    <cellStyle name="Финансовый 3 2" xfId="21" xr:uid="{00000000-0005-0000-0000-00001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CB37D-52E6-4869-9948-9BB864F90A4B}">
  <sheetPr>
    <tabColor rgb="FF00B050"/>
  </sheetPr>
  <dimension ref="A1:T96"/>
  <sheetViews>
    <sheetView view="pageBreakPreview" zoomScale="80" zoomScaleNormal="80" zoomScaleSheetLayoutView="80" zoomScalePageLayoutView="80" workbookViewId="0">
      <selection sqref="A1:D1"/>
    </sheetView>
  </sheetViews>
  <sheetFormatPr defaultRowHeight="12.75" x14ac:dyDescent="0.2"/>
  <cols>
    <col min="1" max="1" width="13" style="4" customWidth="1"/>
    <col min="2" max="2" width="35.42578125" style="4" customWidth="1"/>
    <col min="3" max="3" width="77" style="4" customWidth="1"/>
    <col min="4" max="4" width="20" style="4" customWidth="1"/>
    <col min="5" max="5" width="16" style="4" hidden="1" customWidth="1"/>
    <col min="6" max="6" width="14" style="4" hidden="1" customWidth="1"/>
    <col min="7" max="7" width="14.140625" style="4" hidden="1" customWidth="1"/>
    <col min="8" max="8" width="17.140625" style="4" hidden="1" customWidth="1"/>
    <col min="9" max="9" width="0.140625" style="4" customWidth="1"/>
    <col min="10" max="10" width="9.140625" style="4"/>
    <col min="11" max="11" width="12.42578125" style="4" customWidth="1"/>
    <col min="12" max="16384" width="9.140625" style="4"/>
  </cols>
  <sheetData>
    <row r="1" spans="1:11" ht="20.25" x14ac:dyDescent="0.3">
      <c r="A1" s="346" t="s">
        <v>325</v>
      </c>
      <c r="B1" s="346"/>
      <c r="C1" s="346"/>
      <c r="D1" s="346"/>
      <c r="E1" s="1"/>
      <c r="F1" s="2"/>
      <c r="G1" s="340"/>
      <c r="H1" s="3"/>
    </row>
    <row r="2" spans="1:11" ht="21.75" customHeight="1" x14ac:dyDescent="0.3">
      <c r="A2" s="344" t="s">
        <v>300</v>
      </c>
      <c r="B2" s="344"/>
      <c r="C2" s="344"/>
      <c r="D2" s="344"/>
      <c r="E2" s="344"/>
      <c r="F2" s="6"/>
      <c r="G2" s="6"/>
      <c r="H2" s="6"/>
    </row>
    <row r="3" spans="1:11" ht="18.75" x14ac:dyDescent="0.3">
      <c r="A3" s="345"/>
      <c r="B3" s="345"/>
      <c r="C3" s="345"/>
      <c r="D3" s="345"/>
      <c r="E3" s="345"/>
      <c r="F3" s="347"/>
      <c r="G3" s="347"/>
      <c r="H3" s="347"/>
      <c r="I3" s="347"/>
    </row>
    <row r="4" spans="1:11" ht="20.25" x14ac:dyDescent="0.3">
      <c r="A4" s="5"/>
      <c r="B4" s="6"/>
      <c r="C4" s="7" t="s">
        <v>324</v>
      </c>
      <c r="D4" s="339" t="s">
        <v>323</v>
      </c>
      <c r="E4" s="8"/>
      <c r="F4" s="318"/>
      <c r="G4" s="9"/>
      <c r="H4" s="9"/>
    </row>
    <row r="5" spans="1:11" ht="20.25" x14ac:dyDescent="0.3">
      <c r="A5" s="5"/>
      <c r="B5" s="6"/>
      <c r="C5" s="7"/>
      <c r="D5" s="339"/>
      <c r="E5" s="8"/>
      <c r="F5" s="318"/>
      <c r="G5" s="9"/>
      <c r="H5" s="9"/>
    </row>
    <row r="6" spans="1:11" ht="18.75" x14ac:dyDescent="0.3">
      <c r="A6" s="10"/>
      <c r="B6" s="10"/>
      <c r="C6" s="8"/>
      <c r="D6" s="8"/>
      <c r="E6" s="11"/>
      <c r="F6" s="12"/>
      <c r="G6" s="338"/>
      <c r="H6" s="338"/>
    </row>
    <row r="7" spans="1:11" ht="41.25" customHeight="1" x14ac:dyDescent="0.3">
      <c r="A7" s="13"/>
      <c r="B7" s="348" t="s">
        <v>277</v>
      </c>
      <c r="C7" s="348"/>
      <c r="D7" s="13"/>
      <c r="E7" s="336"/>
      <c r="F7" s="10"/>
      <c r="G7" s="10"/>
      <c r="H7" s="10"/>
    </row>
    <row r="8" spans="1:11" ht="16.5" thickBot="1" x14ac:dyDescent="0.3">
      <c r="A8" s="10"/>
      <c r="B8" s="349"/>
      <c r="C8" s="349"/>
      <c r="D8" s="337"/>
      <c r="E8" s="336"/>
      <c r="F8" s="14"/>
      <c r="G8" s="10"/>
      <c r="H8" s="10"/>
    </row>
    <row r="9" spans="1:11" s="19" customFormat="1" ht="87.75" customHeight="1" thickBot="1" x14ac:dyDescent="0.25">
      <c r="A9" s="15" t="s">
        <v>0</v>
      </c>
      <c r="B9" s="15" t="s">
        <v>1</v>
      </c>
      <c r="C9" s="15" t="s">
        <v>2</v>
      </c>
      <c r="D9" s="16" t="s">
        <v>3</v>
      </c>
      <c r="E9" s="17" t="s">
        <v>4</v>
      </c>
      <c r="F9" s="18" t="s">
        <v>5</v>
      </c>
      <c r="G9" s="18" t="s">
        <v>6</v>
      </c>
      <c r="H9" s="298" t="s">
        <v>7</v>
      </c>
      <c r="I9" s="310" t="s">
        <v>266</v>
      </c>
    </row>
    <row r="10" spans="1:11" s="19" customFormat="1" ht="20.25" x14ac:dyDescent="0.3">
      <c r="A10" s="20">
        <v>1</v>
      </c>
      <c r="B10" s="20">
        <v>2</v>
      </c>
      <c r="C10" s="21">
        <v>3</v>
      </c>
      <c r="D10" s="22">
        <v>4</v>
      </c>
      <c r="E10" s="23">
        <v>6</v>
      </c>
      <c r="F10" s="24">
        <v>7</v>
      </c>
      <c r="G10" s="24">
        <v>8</v>
      </c>
      <c r="H10" s="299">
        <v>9</v>
      </c>
      <c r="I10" s="335"/>
      <c r="J10" s="334"/>
    </row>
    <row r="11" spans="1:11" s="19" customFormat="1" ht="20.25" x14ac:dyDescent="0.3">
      <c r="A11" s="25" t="s">
        <v>8</v>
      </c>
      <c r="B11" s="26" t="s">
        <v>9</v>
      </c>
      <c r="C11" s="27" t="s">
        <v>10</v>
      </c>
      <c r="D11" s="28">
        <f>D12+D26+D31+D49</f>
        <v>76371.899999999994</v>
      </c>
      <c r="E11" s="29" t="e">
        <f>E12+#REF!+#REF!+#REF!+E31</f>
        <v>#REF!</v>
      </c>
      <c r="F11" s="30" t="e">
        <f>F12+#REF!+#REF!+#REF!+F31</f>
        <v>#REF!</v>
      </c>
      <c r="G11" s="30" t="e">
        <f>G12+#REF!+#REF!+#REF!+G31</f>
        <v>#REF!</v>
      </c>
      <c r="H11" s="300" t="e">
        <f>H12+#REF!+#REF!+#REF!+H31</f>
        <v>#REF!</v>
      </c>
      <c r="I11" s="311"/>
      <c r="K11" s="31"/>
    </row>
    <row r="12" spans="1:11" s="19" customFormat="1" ht="20.25" x14ac:dyDescent="0.3">
      <c r="A12" s="32" t="s">
        <v>8</v>
      </c>
      <c r="B12" s="26" t="s">
        <v>11</v>
      </c>
      <c r="C12" s="27" t="s">
        <v>12</v>
      </c>
      <c r="D12" s="33">
        <f>D13+D21+D24</f>
        <v>71443.7</v>
      </c>
      <c r="E12" s="34">
        <f>E13+E21</f>
        <v>6129.2</v>
      </c>
      <c r="F12" s="34">
        <f>F13+F21</f>
        <v>12929.8</v>
      </c>
      <c r="G12" s="34">
        <f>G13+G21</f>
        <v>9439.2000000000007</v>
      </c>
      <c r="H12" s="301">
        <f>H13+H21</f>
        <v>7263.8</v>
      </c>
      <c r="I12" s="311"/>
      <c r="K12" s="31"/>
    </row>
    <row r="13" spans="1:11" s="19" customFormat="1" ht="40.5" x14ac:dyDescent="0.3">
      <c r="A13" s="32" t="s">
        <v>13</v>
      </c>
      <c r="B13" s="26" t="s">
        <v>14</v>
      </c>
      <c r="C13" s="27" t="s">
        <v>15</v>
      </c>
      <c r="D13" s="33">
        <f>D14+D17+D20</f>
        <v>40943.4</v>
      </c>
      <c r="E13" s="35">
        <f>E14+E17</f>
        <v>4477.3999999999996</v>
      </c>
      <c r="F13" s="35">
        <f>F14+F17</f>
        <v>10866.9</v>
      </c>
      <c r="G13" s="35">
        <f>G14+G17</f>
        <v>7613.2</v>
      </c>
      <c r="H13" s="46">
        <f>H14+H17</f>
        <v>5650.5</v>
      </c>
      <c r="I13" s="311"/>
      <c r="K13" s="31"/>
    </row>
    <row r="14" spans="1:11" s="19" customFormat="1" ht="60.75" x14ac:dyDescent="0.25">
      <c r="A14" s="32" t="s">
        <v>13</v>
      </c>
      <c r="B14" s="26" t="s">
        <v>16</v>
      </c>
      <c r="C14" s="27" t="s">
        <v>17</v>
      </c>
      <c r="D14" s="33">
        <f>D15+D16</f>
        <v>23943.200000000001</v>
      </c>
      <c r="E14" s="36">
        <f>E15+E16</f>
        <v>3827.4</v>
      </c>
      <c r="F14" s="36">
        <f>F15+F16</f>
        <v>8856.6</v>
      </c>
      <c r="G14" s="36">
        <f>G15+G16</f>
        <v>5971</v>
      </c>
      <c r="H14" s="302">
        <f>H15+H16</f>
        <v>4977</v>
      </c>
      <c r="I14" s="311"/>
      <c r="K14" s="31"/>
    </row>
    <row r="15" spans="1:11" s="19" customFormat="1" ht="40.5" x14ac:dyDescent="0.25">
      <c r="A15" s="37" t="s">
        <v>13</v>
      </c>
      <c r="B15" s="38" t="s">
        <v>18</v>
      </c>
      <c r="C15" s="39" t="s">
        <v>17</v>
      </c>
      <c r="D15" s="40">
        <f>24921.4-978.7</f>
        <v>23942.7</v>
      </c>
      <c r="E15" s="41">
        <f>3827.4-50</f>
        <v>3777.4</v>
      </c>
      <c r="F15" s="41">
        <f>6772.6+2084</f>
        <v>8856.6</v>
      </c>
      <c r="G15" s="41">
        <f>5100+871</f>
        <v>5971</v>
      </c>
      <c r="H15" s="303">
        <v>4977</v>
      </c>
      <c r="I15" s="311"/>
      <c r="K15" s="31"/>
    </row>
    <row r="16" spans="1:11" s="19" customFormat="1" ht="60.75" x14ac:dyDescent="0.25">
      <c r="A16" s="37" t="s">
        <v>13</v>
      </c>
      <c r="B16" s="38" t="s">
        <v>19</v>
      </c>
      <c r="C16" s="39" t="s">
        <v>20</v>
      </c>
      <c r="D16" s="40">
        <v>0.5</v>
      </c>
      <c r="E16" s="41">
        <v>50</v>
      </c>
      <c r="F16" s="41">
        <v>0</v>
      </c>
      <c r="G16" s="41">
        <v>0</v>
      </c>
      <c r="H16" s="303">
        <v>0</v>
      </c>
      <c r="I16" s="311"/>
      <c r="K16" s="31"/>
    </row>
    <row r="17" spans="1:11" s="19" customFormat="1" ht="60.75" x14ac:dyDescent="0.25">
      <c r="A17" s="32" t="s">
        <v>13</v>
      </c>
      <c r="B17" s="26" t="s">
        <v>21</v>
      </c>
      <c r="C17" s="27" t="s">
        <v>22</v>
      </c>
      <c r="D17" s="33">
        <f>D18+D19</f>
        <v>17000.099999999999</v>
      </c>
      <c r="E17" s="36">
        <f>E18+E19</f>
        <v>650</v>
      </c>
      <c r="F17" s="36">
        <f>F18+F19</f>
        <v>2010.3</v>
      </c>
      <c r="G17" s="36">
        <f>G18+G19</f>
        <v>1642.2</v>
      </c>
      <c r="H17" s="302">
        <f>H18+H19</f>
        <v>673.5</v>
      </c>
      <c r="I17" s="311"/>
      <c r="K17" s="31"/>
    </row>
    <row r="18" spans="1:11" s="19" customFormat="1" ht="120" customHeight="1" x14ac:dyDescent="0.25">
      <c r="A18" s="37" t="s">
        <v>13</v>
      </c>
      <c r="B18" s="38" t="s">
        <v>23</v>
      </c>
      <c r="C18" s="39" t="s">
        <v>24</v>
      </c>
      <c r="D18" s="40">
        <v>17000</v>
      </c>
      <c r="E18" s="42">
        <f>650-100</f>
        <v>550</v>
      </c>
      <c r="F18" s="42">
        <v>2010.3</v>
      </c>
      <c r="G18" s="42">
        <v>1642.2</v>
      </c>
      <c r="H18" s="304">
        <v>673.5</v>
      </c>
      <c r="I18" s="311"/>
      <c r="K18" s="31"/>
    </row>
    <row r="19" spans="1:11" s="19" customFormat="1" ht="101.25" customHeight="1" x14ac:dyDescent="0.25">
      <c r="A19" s="37" t="s">
        <v>13</v>
      </c>
      <c r="B19" s="38" t="s">
        <v>25</v>
      </c>
      <c r="C19" s="39" t="s">
        <v>26</v>
      </c>
      <c r="D19" s="40">
        <v>0.1</v>
      </c>
      <c r="E19" s="41">
        <v>100</v>
      </c>
      <c r="F19" s="41">
        <v>0</v>
      </c>
      <c r="G19" s="41">
        <v>0</v>
      </c>
      <c r="H19" s="303">
        <v>0</v>
      </c>
      <c r="I19" s="311"/>
      <c r="K19" s="31"/>
    </row>
    <row r="20" spans="1:11" s="19" customFormat="1" ht="74.25" customHeight="1" x14ac:dyDescent="0.25">
      <c r="A20" s="32" t="s">
        <v>13</v>
      </c>
      <c r="B20" s="26" t="s">
        <v>27</v>
      </c>
      <c r="C20" s="27" t="s">
        <v>28</v>
      </c>
      <c r="D20" s="33">
        <v>0.1</v>
      </c>
      <c r="E20" s="41"/>
      <c r="F20" s="41"/>
      <c r="G20" s="41"/>
      <c r="H20" s="303"/>
      <c r="I20" s="311"/>
      <c r="K20" s="31"/>
    </row>
    <row r="21" spans="1:11" s="19" customFormat="1" ht="40.5" x14ac:dyDescent="0.25">
      <c r="A21" s="32" t="s">
        <v>13</v>
      </c>
      <c r="B21" s="26" t="s">
        <v>29</v>
      </c>
      <c r="C21" s="27" t="s">
        <v>30</v>
      </c>
      <c r="D21" s="33">
        <f>D22+D23</f>
        <v>27700.3</v>
      </c>
      <c r="E21" s="36">
        <f>E22+E23</f>
        <v>1651.8</v>
      </c>
      <c r="F21" s="36">
        <f>F22+F23</f>
        <v>2062.9</v>
      </c>
      <c r="G21" s="36">
        <f>G22+G23</f>
        <v>1826</v>
      </c>
      <c r="H21" s="302">
        <f>H22+H23</f>
        <v>1613.3</v>
      </c>
      <c r="I21" s="311"/>
      <c r="K21" s="31"/>
    </row>
    <row r="22" spans="1:11" s="19" customFormat="1" ht="40.5" x14ac:dyDescent="0.25">
      <c r="A22" s="37" t="s">
        <v>13</v>
      </c>
      <c r="B22" s="38" t="s">
        <v>31</v>
      </c>
      <c r="C22" s="39" t="s">
        <v>32</v>
      </c>
      <c r="D22" s="40">
        <v>27700</v>
      </c>
      <c r="E22" s="42">
        <f>950+111.8-50+590</f>
        <v>1601.8</v>
      </c>
      <c r="F22" s="42">
        <f>2100-37.1</f>
        <v>2062.9</v>
      </c>
      <c r="G22" s="42">
        <f>1834-8</f>
        <v>1826</v>
      </c>
      <c r="H22" s="304">
        <f>900-66.7+780</f>
        <v>1613.3</v>
      </c>
      <c r="I22" s="311"/>
      <c r="K22" s="31"/>
    </row>
    <row r="23" spans="1:11" s="19" customFormat="1" ht="60.75" x14ac:dyDescent="0.25">
      <c r="A23" s="37" t="s">
        <v>13</v>
      </c>
      <c r="B23" s="38" t="s">
        <v>33</v>
      </c>
      <c r="C23" s="39" t="s">
        <v>34</v>
      </c>
      <c r="D23" s="40">
        <v>0.3</v>
      </c>
      <c r="E23" s="41">
        <v>50</v>
      </c>
      <c r="F23" s="41">
        <v>0</v>
      </c>
      <c r="G23" s="41">
        <v>0</v>
      </c>
      <c r="H23" s="303">
        <v>0</v>
      </c>
      <c r="I23" s="311"/>
      <c r="K23" s="31"/>
    </row>
    <row r="24" spans="1:11" s="19" customFormat="1" ht="40.5" x14ac:dyDescent="0.25">
      <c r="A24" s="32" t="s">
        <v>13</v>
      </c>
      <c r="B24" s="26" t="s">
        <v>35</v>
      </c>
      <c r="C24" s="27" t="s">
        <v>36</v>
      </c>
      <c r="D24" s="33">
        <f>D25</f>
        <v>2800</v>
      </c>
      <c r="E24" s="41"/>
      <c r="F24" s="41"/>
      <c r="G24" s="41"/>
      <c r="H24" s="303"/>
      <c r="I24" s="311"/>
      <c r="K24" s="31"/>
    </row>
    <row r="25" spans="1:11" s="19" customFormat="1" ht="60.75" x14ac:dyDescent="0.25">
      <c r="A25" s="37" t="s">
        <v>13</v>
      </c>
      <c r="B25" s="37" t="s">
        <v>37</v>
      </c>
      <c r="C25" s="43" t="s">
        <v>38</v>
      </c>
      <c r="D25" s="40">
        <v>2800</v>
      </c>
      <c r="E25" s="41"/>
      <c r="F25" s="41"/>
      <c r="G25" s="41"/>
      <c r="H25" s="303"/>
      <c r="I25" s="311"/>
      <c r="K25" s="31"/>
    </row>
    <row r="26" spans="1:11" s="44" customFormat="1" ht="44.25" customHeight="1" x14ac:dyDescent="0.3">
      <c r="A26" s="32" t="s">
        <v>8</v>
      </c>
      <c r="B26" s="26" t="s">
        <v>39</v>
      </c>
      <c r="C26" s="27" t="s">
        <v>290</v>
      </c>
      <c r="D26" s="33">
        <f>D27</f>
        <v>11</v>
      </c>
      <c r="E26" s="45"/>
      <c r="F26" s="45"/>
      <c r="G26" s="45"/>
      <c r="H26" s="305"/>
      <c r="I26" s="311"/>
      <c r="J26" s="19"/>
      <c r="K26" s="31"/>
    </row>
    <row r="27" spans="1:11" s="44" customFormat="1" ht="24.75" customHeight="1" x14ac:dyDescent="0.3">
      <c r="A27" s="32" t="s">
        <v>8</v>
      </c>
      <c r="B27" s="26" t="s">
        <v>40</v>
      </c>
      <c r="C27" s="27" t="s">
        <v>41</v>
      </c>
      <c r="D27" s="33">
        <f>D28</f>
        <v>11</v>
      </c>
      <c r="E27" s="35"/>
      <c r="F27" s="35"/>
      <c r="G27" s="35"/>
      <c r="H27" s="46"/>
      <c r="I27" s="311"/>
      <c r="J27" s="19"/>
      <c r="K27" s="31"/>
    </row>
    <row r="28" spans="1:11" s="44" customFormat="1" ht="60.75" x14ac:dyDescent="0.3">
      <c r="A28" s="32" t="s">
        <v>8</v>
      </c>
      <c r="B28" s="26" t="s">
        <v>42</v>
      </c>
      <c r="C28" s="27" t="s">
        <v>43</v>
      </c>
      <c r="D28" s="33">
        <f>D30+D29</f>
        <v>11</v>
      </c>
      <c r="E28" s="35"/>
      <c r="F28" s="35"/>
      <c r="G28" s="35"/>
      <c r="H28" s="46"/>
      <c r="I28" s="311"/>
      <c r="J28" s="19"/>
      <c r="K28" s="31"/>
    </row>
    <row r="29" spans="1:11" s="44" customFormat="1" ht="101.25" x14ac:dyDescent="0.3">
      <c r="A29" s="37" t="s">
        <v>44</v>
      </c>
      <c r="B29" s="38" t="s">
        <v>45</v>
      </c>
      <c r="C29" s="47" t="s">
        <v>46</v>
      </c>
      <c r="D29" s="40">
        <v>10</v>
      </c>
      <c r="E29" s="45">
        <v>0</v>
      </c>
      <c r="F29" s="45">
        <v>0</v>
      </c>
      <c r="G29" s="45">
        <v>0</v>
      </c>
      <c r="H29" s="48">
        <v>20</v>
      </c>
      <c r="I29" s="311"/>
      <c r="J29" s="19"/>
      <c r="K29" s="31"/>
    </row>
    <row r="30" spans="1:11" s="44" customFormat="1" ht="62.25" customHeight="1" x14ac:dyDescent="0.3">
      <c r="A30" s="37" t="s">
        <v>47</v>
      </c>
      <c r="B30" s="38" t="s">
        <v>48</v>
      </c>
      <c r="C30" s="47" t="s">
        <v>49</v>
      </c>
      <c r="D30" s="40">
        <f>200.4+111.4-310.8</f>
        <v>1</v>
      </c>
      <c r="E30" s="45"/>
      <c r="F30" s="45"/>
      <c r="G30" s="45"/>
      <c r="H30" s="48"/>
      <c r="I30" s="311"/>
      <c r="J30" s="19"/>
      <c r="K30" s="31"/>
    </row>
    <row r="31" spans="1:11" s="19" customFormat="1" ht="20.25" x14ac:dyDescent="0.3">
      <c r="A31" s="32" t="s">
        <v>8</v>
      </c>
      <c r="B31" s="49" t="s">
        <v>50</v>
      </c>
      <c r="C31" s="27" t="s">
        <v>51</v>
      </c>
      <c r="D31" s="33">
        <f>D40+D32</f>
        <v>4917.2</v>
      </c>
      <c r="E31" s="34" t="e">
        <f>#REF!+E33</f>
        <v>#REF!</v>
      </c>
      <c r="F31" s="34" t="e">
        <f>#REF!+F33</f>
        <v>#REF!</v>
      </c>
      <c r="G31" s="34" t="e">
        <f>#REF!+G33</f>
        <v>#REF!</v>
      </c>
      <c r="H31" s="301" t="e">
        <f>#REF!+H33</f>
        <v>#REF!</v>
      </c>
      <c r="I31" s="311"/>
      <c r="K31" s="31"/>
    </row>
    <row r="32" spans="1:11" s="19" customFormat="1" ht="75" customHeight="1" x14ac:dyDescent="0.3">
      <c r="A32" s="32" t="s">
        <v>8</v>
      </c>
      <c r="B32" s="49" t="s">
        <v>322</v>
      </c>
      <c r="C32" s="27" t="s">
        <v>321</v>
      </c>
      <c r="D32" s="33">
        <f>D33</f>
        <v>4117</v>
      </c>
      <c r="E32" s="34"/>
      <c r="F32" s="34"/>
      <c r="G32" s="34"/>
      <c r="H32" s="301"/>
      <c r="I32" s="311"/>
      <c r="K32" s="31"/>
    </row>
    <row r="33" spans="1:20" s="19" customFormat="1" ht="106.5" customHeight="1" x14ac:dyDescent="0.25">
      <c r="A33" s="32" t="s">
        <v>8</v>
      </c>
      <c r="B33" s="49" t="s">
        <v>320</v>
      </c>
      <c r="C33" s="27" t="s">
        <v>319</v>
      </c>
      <c r="D33" s="33">
        <f>D34+D35+D36+D37+D38+D39</f>
        <v>4117</v>
      </c>
      <c r="E33" s="52" t="e">
        <f>SUM(#REF!)</f>
        <v>#REF!</v>
      </c>
      <c r="F33" s="52" t="e">
        <f>SUM(#REF!)</f>
        <v>#REF!</v>
      </c>
      <c r="G33" s="52" t="e">
        <f>SUM(#REF!)</f>
        <v>#REF!</v>
      </c>
      <c r="H33" s="307" t="e">
        <f>SUM(#REF!)</f>
        <v>#REF!</v>
      </c>
      <c r="I33" s="311"/>
      <c r="K33" s="31"/>
    </row>
    <row r="34" spans="1:20" s="19" customFormat="1" ht="75.75" customHeight="1" x14ac:dyDescent="0.25">
      <c r="A34" s="37" t="s">
        <v>52</v>
      </c>
      <c r="B34" s="50" t="s">
        <v>318</v>
      </c>
      <c r="C34" s="39" t="s">
        <v>317</v>
      </c>
      <c r="D34" s="40">
        <v>2633</v>
      </c>
      <c r="E34" s="51">
        <v>650</v>
      </c>
      <c r="F34" s="51">
        <v>2669.6</v>
      </c>
      <c r="G34" s="51">
        <v>1393.4</v>
      </c>
      <c r="H34" s="306">
        <v>200</v>
      </c>
      <c r="I34" s="311"/>
      <c r="K34" s="31"/>
    </row>
    <row r="35" spans="1:20" s="19" customFormat="1" ht="81" x14ac:dyDescent="0.25">
      <c r="A35" s="37" t="s">
        <v>53</v>
      </c>
      <c r="B35" s="50" t="s">
        <v>318</v>
      </c>
      <c r="C35" s="39" t="s">
        <v>317</v>
      </c>
      <c r="D35" s="40">
        <v>270</v>
      </c>
      <c r="E35" s="51"/>
      <c r="F35" s="51"/>
      <c r="G35" s="51"/>
      <c r="H35" s="306"/>
      <c r="I35" s="311"/>
      <c r="K35" s="31"/>
    </row>
    <row r="36" spans="1:20" s="19" customFormat="1" ht="66.75" customHeight="1" x14ac:dyDescent="0.25">
      <c r="A36" s="37" t="s">
        <v>84</v>
      </c>
      <c r="B36" s="50" t="s">
        <v>318</v>
      </c>
      <c r="C36" s="39" t="s">
        <v>317</v>
      </c>
      <c r="D36" s="40">
        <v>20</v>
      </c>
      <c r="E36" s="51"/>
      <c r="F36" s="51"/>
      <c r="G36" s="51"/>
      <c r="H36" s="306"/>
      <c r="I36" s="311"/>
      <c r="K36" s="31"/>
    </row>
    <row r="37" spans="1:20" s="19" customFormat="1" ht="81" x14ac:dyDescent="0.25">
      <c r="A37" s="37" t="s">
        <v>54</v>
      </c>
      <c r="B37" s="50" t="s">
        <v>318</v>
      </c>
      <c r="C37" s="39" t="s">
        <v>317</v>
      </c>
      <c r="D37" s="40">
        <v>1055</v>
      </c>
      <c r="E37" s="51"/>
      <c r="F37" s="51"/>
      <c r="G37" s="51"/>
      <c r="H37" s="306"/>
      <c r="I37" s="311"/>
      <c r="K37" s="31"/>
    </row>
    <row r="38" spans="1:20" s="19" customFormat="1" ht="66.75" customHeight="1" x14ac:dyDescent="0.25">
      <c r="A38" s="37" t="s">
        <v>85</v>
      </c>
      <c r="B38" s="50" t="s">
        <v>318</v>
      </c>
      <c r="C38" s="39" t="s">
        <v>317</v>
      </c>
      <c r="D38" s="40">
        <v>5</v>
      </c>
      <c r="E38" s="51"/>
      <c r="F38" s="51"/>
      <c r="G38" s="51"/>
      <c r="H38" s="306"/>
      <c r="I38" s="311"/>
      <c r="K38" s="31"/>
    </row>
    <row r="39" spans="1:20" s="19" customFormat="1" ht="81" x14ac:dyDescent="0.25">
      <c r="A39" s="37" t="s">
        <v>55</v>
      </c>
      <c r="B39" s="50" t="s">
        <v>318</v>
      </c>
      <c r="C39" s="39" t="s">
        <v>317</v>
      </c>
      <c r="D39" s="40">
        <v>134</v>
      </c>
      <c r="E39" s="51"/>
      <c r="F39" s="51"/>
      <c r="G39" s="51"/>
      <c r="H39" s="306"/>
      <c r="I39" s="311"/>
      <c r="K39" s="31"/>
    </row>
    <row r="40" spans="1:20" s="19" customFormat="1" ht="40.5" x14ac:dyDescent="0.25">
      <c r="A40" s="32" t="s">
        <v>8</v>
      </c>
      <c r="B40" s="49" t="s">
        <v>316</v>
      </c>
      <c r="C40" s="27" t="s">
        <v>315</v>
      </c>
      <c r="D40" s="33">
        <f>D41+D43</f>
        <v>800.2</v>
      </c>
      <c r="E40" s="51"/>
      <c r="F40" s="51"/>
      <c r="G40" s="51"/>
      <c r="H40" s="306"/>
      <c r="I40" s="311"/>
      <c r="K40" s="31"/>
    </row>
    <row r="41" spans="1:20" s="19" customFormat="1" ht="183" customHeight="1" x14ac:dyDescent="0.25">
      <c r="A41" s="32" t="s">
        <v>8</v>
      </c>
      <c r="B41" s="50" t="s">
        <v>314</v>
      </c>
      <c r="C41" s="27" t="s">
        <v>313</v>
      </c>
      <c r="D41" s="33">
        <f>D42</f>
        <v>0.2</v>
      </c>
      <c r="E41" s="51"/>
      <c r="F41" s="51"/>
      <c r="G41" s="51"/>
      <c r="H41" s="306"/>
      <c r="I41" s="311"/>
      <c r="K41" s="31"/>
    </row>
    <row r="42" spans="1:20" s="19" customFormat="1" ht="133.5" customHeight="1" x14ac:dyDescent="0.25">
      <c r="A42" s="37" t="s">
        <v>47</v>
      </c>
      <c r="B42" s="50" t="s">
        <v>312</v>
      </c>
      <c r="C42" s="333" t="s">
        <v>311</v>
      </c>
      <c r="D42" s="40">
        <v>0.2</v>
      </c>
      <c r="E42" s="51"/>
      <c r="F42" s="51"/>
      <c r="G42" s="51"/>
      <c r="H42" s="306"/>
      <c r="I42" s="311"/>
      <c r="K42" s="31"/>
    </row>
    <row r="43" spans="1:20" s="19" customFormat="1" ht="128.25" customHeight="1" x14ac:dyDescent="0.25">
      <c r="A43" s="32" t="s">
        <v>8</v>
      </c>
      <c r="B43" s="49" t="s">
        <v>310</v>
      </c>
      <c r="C43" s="332" t="s">
        <v>309</v>
      </c>
      <c r="D43" s="33">
        <f>D44</f>
        <v>800</v>
      </c>
      <c r="E43" s="51"/>
      <c r="F43" s="51"/>
      <c r="G43" s="51"/>
      <c r="H43" s="306"/>
      <c r="I43" s="311"/>
      <c r="K43" s="31"/>
    </row>
    <row r="44" spans="1:20" s="19" customFormat="1" ht="115.5" customHeight="1" x14ac:dyDescent="0.25">
      <c r="A44" s="32" t="s">
        <v>8</v>
      </c>
      <c r="B44" s="49" t="s">
        <v>308</v>
      </c>
      <c r="C44" s="332" t="s">
        <v>307</v>
      </c>
      <c r="D44" s="33">
        <f>D45+D46+D47+D48</f>
        <v>800</v>
      </c>
      <c r="E44" s="51"/>
      <c r="F44" s="51"/>
      <c r="G44" s="51"/>
      <c r="H44" s="306"/>
      <c r="I44" s="311"/>
      <c r="K44" s="31"/>
    </row>
    <row r="45" spans="1:20" s="19" customFormat="1" ht="124.5" customHeight="1" x14ac:dyDescent="0.25">
      <c r="A45" s="37" t="s">
        <v>13</v>
      </c>
      <c r="B45" s="50" t="s">
        <v>308</v>
      </c>
      <c r="C45" s="331" t="s">
        <v>307</v>
      </c>
      <c r="D45" s="40">
        <v>60</v>
      </c>
      <c r="E45" s="51"/>
      <c r="F45" s="51"/>
      <c r="G45" s="51"/>
      <c r="H45" s="306"/>
      <c r="I45" s="311"/>
      <c r="K45" s="31"/>
    </row>
    <row r="46" spans="1:20" s="19" customFormat="1" ht="108.75" customHeight="1" x14ac:dyDescent="0.25">
      <c r="A46" s="37" t="s">
        <v>52</v>
      </c>
      <c r="B46" s="50" t="s">
        <v>308</v>
      </c>
      <c r="C46" s="331" t="s">
        <v>307</v>
      </c>
      <c r="D46" s="40">
        <v>700</v>
      </c>
      <c r="E46" s="51"/>
      <c r="F46" s="51"/>
      <c r="G46" s="51"/>
      <c r="H46" s="306"/>
      <c r="I46" s="311"/>
      <c r="K46" s="31"/>
      <c r="T46" s="331"/>
    </row>
    <row r="47" spans="1:20" s="19" customFormat="1" ht="119.25" customHeight="1" x14ac:dyDescent="0.25">
      <c r="A47" s="37" t="s">
        <v>85</v>
      </c>
      <c r="B47" s="50" t="s">
        <v>308</v>
      </c>
      <c r="C47" s="331" t="s">
        <v>307</v>
      </c>
      <c r="D47" s="40">
        <v>5</v>
      </c>
      <c r="E47" s="51"/>
      <c r="F47" s="51"/>
      <c r="G47" s="51"/>
      <c r="H47" s="306"/>
      <c r="I47" s="311"/>
      <c r="K47" s="31"/>
    </row>
    <row r="48" spans="1:20" s="19" customFormat="1" ht="115.5" customHeight="1" x14ac:dyDescent="0.25">
      <c r="A48" s="37" t="s">
        <v>55</v>
      </c>
      <c r="B48" s="50" t="s">
        <v>308</v>
      </c>
      <c r="C48" s="331" t="s">
        <v>307</v>
      </c>
      <c r="D48" s="40">
        <v>35</v>
      </c>
      <c r="E48" s="51"/>
      <c r="F48" s="51"/>
      <c r="G48" s="51"/>
      <c r="H48" s="306"/>
      <c r="I48" s="311"/>
      <c r="K48" s="31"/>
    </row>
    <row r="49" spans="1:15" s="19" customFormat="1" ht="20.25" x14ac:dyDescent="0.25">
      <c r="A49" s="32" t="s">
        <v>8</v>
      </c>
      <c r="B49" s="49" t="s">
        <v>56</v>
      </c>
      <c r="C49" s="27" t="s">
        <v>57</v>
      </c>
      <c r="D49" s="33">
        <f>D50+D52</f>
        <v>0</v>
      </c>
      <c r="E49" s="51"/>
      <c r="F49" s="51"/>
      <c r="G49" s="51"/>
      <c r="H49" s="306"/>
      <c r="I49" s="311"/>
      <c r="K49" s="31"/>
    </row>
    <row r="50" spans="1:15" s="19" customFormat="1" ht="20.25" x14ac:dyDescent="0.25">
      <c r="A50" s="32" t="s">
        <v>8</v>
      </c>
      <c r="B50" s="49" t="s">
        <v>58</v>
      </c>
      <c r="C50" s="27" t="s">
        <v>59</v>
      </c>
      <c r="D50" s="33">
        <f>D51</f>
        <v>0</v>
      </c>
      <c r="E50" s="51"/>
      <c r="F50" s="51"/>
      <c r="G50" s="51"/>
      <c r="H50" s="306"/>
      <c r="I50" s="311"/>
      <c r="K50" s="31"/>
    </row>
    <row r="51" spans="1:15" s="19" customFormat="1" ht="60.75" x14ac:dyDescent="0.25">
      <c r="A51" s="37" t="s">
        <v>47</v>
      </c>
      <c r="B51" s="50" t="s">
        <v>60</v>
      </c>
      <c r="C51" s="39" t="s">
        <v>61</v>
      </c>
      <c r="D51" s="40">
        <v>0</v>
      </c>
      <c r="E51" s="51"/>
      <c r="F51" s="51"/>
      <c r="G51" s="51"/>
      <c r="H51" s="306"/>
      <c r="I51" s="311"/>
      <c r="K51" s="31"/>
    </row>
    <row r="52" spans="1:15" s="19" customFormat="1" ht="20.25" x14ac:dyDescent="0.25">
      <c r="A52" s="32" t="s">
        <v>47</v>
      </c>
      <c r="B52" s="49" t="s">
        <v>62</v>
      </c>
      <c r="C52" s="27" t="s">
        <v>63</v>
      </c>
      <c r="D52" s="33">
        <f>D53</f>
        <v>0</v>
      </c>
      <c r="E52" s="51"/>
      <c r="F52" s="51"/>
      <c r="G52" s="51"/>
      <c r="H52" s="306"/>
      <c r="I52" s="311"/>
      <c r="K52" s="31"/>
    </row>
    <row r="53" spans="1:15" s="19" customFormat="1" ht="60.75" x14ac:dyDescent="0.25">
      <c r="A53" s="32" t="s">
        <v>47</v>
      </c>
      <c r="B53" s="49" t="s">
        <v>64</v>
      </c>
      <c r="C53" s="27" t="s">
        <v>65</v>
      </c>
      <c r="D53" s="33">
        <f>D55+D54</f>
        <v>0</v>
      </c>
      <c r="E53" s="51"/>
      <c r="F53" s="51"/>
      <c r="G53" s="51"/>
      <c r="H53" s="306"/>
      <c r="I53" s="311"/>
      <c r="K53" s="31"/>
    </row>
    <row r="54" spans="1:15" s="19" customFormat="1" ht="51.75" customHeight="1" x14ac:dyDescent="0.25">
      <c r="A54" s="37" t="s">
        <v>47</v>
      </c>
      <c r="B54" s="50" t="s">
        <v>66</v>
      </c>
      <c r="C54" s="39" t="s">
        <v>67</v>
      </c>
      <c r="D54" s="40">
        <v>0</v>
      </c>
      <c r="E54" s="51"/>
      <c r="F54" s="51"/>
      <c r="G54" s="51"/>
      <c r="H54" s="306"/>
      <c r="I54" s="311"/>
      <c r="K54" s="31"/>
    </row>
    <row r="55" spans="1:15" s="19" customFormat="1" ht="40.5" x14ac:dyDescent="0.25">
      <c r="A55" s="37" t="s">
        <v>47</v>
      </c>
      <c r="B55" s="50" t="s">
        <v>68</v>
      </c>
      <c r="C55" s="39" t="s">
        <v>69</v>
      </c>
      <c r="D55" s="40">
        <v>0</v>
      </c>
      <c r="E55" s="51"/>
      <c r="F55" s="51"/>
      <c r="G55" s="51"/>
      <c r="H55" s="306"/>
      <c r="I55" s="311"/>
      <c r="K55" s="31"/>
    </row>
    <row r="56" spans="1:15" s="19" customFormat="1" ht="20.25" x14ac:dyDescent="0.3">
      <c r="A56" s="32" t="s">
        <v>8</v>
      </c>
      <c r="B56" s="49" t="s">
        <v>70</v>
      </c>
      <c r="C56" s="27" t="s">
        <v>71</v>
      </c>
      <c r="D56" s="33">
        <f>D57</f>
        <v>17133.100000000002</v>
      </c>
      <c r="E56" s="34">
        <f>E57</f>
        <v>1326.3999999999999</v>
      </c>
      <c r="F56" s="34">
        <f>F57</f>
        <v>1435.1</v>
      </c>
      <c r="G56" s="34">
        <f>G57</f>
        <v>1493.9</v>
      </c>
      <c r="H56" s="301">
        <f>H57</f>
        <v>2139.3000000000002</v>
      </c>
      <c r="I56" s="311"/>
      <c r="K56" s="31"/>
    </row>
    <row r="57" spans="1:15" s="19" customFormat="1" ht="60.75" x14ac:dyDescent="0.3">
      <c r="A57" s="32" t="s">
        <v>8</v>
      </c>
      <c r="B57" s="49" t="s">
        <v>72</v>
      </c>
      <c r="C57" s="27" t="s">
        <v>73</v>
      </c>
      <c r="D57" s="33">
        <f>D61+D58</f>
        <v>17133.100000000002</v>
      </c>
      <c r="E57" s="35">
        <f>E61</f>
        <v>1326.3999999999999</v>
      </c>
      <c r="F57" s="35">
        <f>F61</f>
        <v>1435.1</v>
      </c>
      <c r="G57" s="35">
        <f>G61</f>
        <v>1493.9</v>
      </c>
      <c r="H57" s="46">
        <f>H61</f>
        <v>2139.3000000000002</v>
      </c>
      <c r="I57" s="311"/>
      <c r="K57" s="31"/>
    </row>
    <row r="58" spans="1:15" s="19" customFormat="1" ht="42" customHeight="1" x14ac:dyDescent="0.3">
      <c r="A58" s="32" t="s">
        <v>8</v>
      </c>
      <c r="B58" s="49" t="s">
        <v>306</v>
      </c>
      <c r="C58" s="27" t="s">
        <v>305</v>
      </c>
      <c r="D58" s="33">
        <f>D59</f>
        <v>3589.4</v>
      </c>
      <c r="E58" s="35"/>
      <c r="F58" s="35"/>
      <c r="G58" s="35"/>
      <c r="H58" s="46"/>
      <c r="I58" s="311"/>
      <c r="K58" s="31"/>
    </row>
    <row r="59" spans="1:15" s="19" customFormat="1" ht="20.25" x14ac:dyDescent="0.3">
      <c r="A59" s="32" t="s">
        <v>8</v>
      </c>
      <c r="B59" s="49" t="s">
        <v>304</v>
      </c>
      <c r="C59" s="27" t="s">
        <v>303</v>
      </c>
      <c r="D59" s="33">
        <f>D60</f>
        <v>3589.4</v>
      </c>
      <c r="E59" s="35"/>
      <c r="F59" s="35"/>
      <c r="G59" s="35"/>
      <c r="H59" s="46"/>
      <c r="I59" s="311"/>
      <c r="K59" s="31"/>
    </row>
    <row r="60" spans="1:15" s="19" customFormat="1" ht="60.75" x14ac:dyDescent="0.3">
      <c r="A60" s="37" t="s">
        <v>47</v>
      </c>
      <c r="B60" s="50" t="s">
        <v>302</v>
      </c>
      <c r="C60" s="39" t="s">
        <v>301</v>
      </c>
      <c r="D60" s="40">
        <v>3589.4</v>
      </c>
      <c r="E60" s="35"/>
      <c r="F60" s="35"/>
      <c r="G60" s="35"/>
      <c r="H60" s="46"/>
      <c r="I60" s="311"/>
      <c r="K60" s="31"/>
    </row>
    <row r="61" spans="1:15" s="19" customFormat="1" ht="45.75" customHeight="1" x14ac:dyDescent="0.25">
      <c r="A61" s="32" t="s">
        <v>8</v>
      </c>
      <c r="B61" s="49" t="s">
        <v>299</v>
      </c>
      <c r="C61" s="27" t="s">
        <v>74</v>
      </c>
      <c r="D61" s="33">
        <f>D62+D66</f>
        <v>13543.7</v>
      </c>
      <c r="E61" s="51">
        <f>E62+E66</f>
        <v>1326.3999999999999</v>
      </c>
      <c r="F61" s="51">
        <f>F62+F66</f>
        <v>1435.1</v>
      </c>
      <c r="G61" s="51">
        <f>G62+G66</f>
        <v>1493.9</v>
      </c>
      <c r="H61" s="306">
        <f>H62+H66</f>
        <v>2139.3000000000002</v>
      </c>
      <c r="I61" s="49" t="s">
        <v>270</v>
      </c>
      <c r="K61" s="31"/>
    </row>
    <row r="62" spans="1:15" s="19" customFormat="1" ht="61.5" customHeight="1" x14ac:dyDescent="0.25">
      <c r="A62" s="32" t="s">
        <v>8</v>
      </c>
      <c r="B62" s="49" t="s">
        <v>298</v>
      </c>
      <c r="C62" s="27" t="s">
        <v>75</v>
      </c>
      <c r="D62" s="33">
        <f>D63</f>
        <v>1901.1999999999998</v>
      </c>
      <c r="E62" s="51">
        <f>E63</f>
        <v>444.8</v>
      </c>
      <c r="F62" s="51">
        <f>F63</f>
        <v>435.1</v>
      </c>
      <c r="G62" s="51">
        <f>G63</f>
        <v>493.9</v>
      </c>
      <c r="H62" s="306">
        <f>H63</f>
        <v>454.3</v>
      </c>
      <c r="I62" s="49" t="s">
        <v>271</v>
      </c>
      <c r="J62" s="53"/>
      <c r="K62" s="53"/>
      <c r="L62" s="53"/>
      <c r="M62" s="53"/>
      <c r="N62" s="53"/>
      <c r="O62" s="53"/>
    </row>
    <row r="63" spans="1:15" s="19" customFormat="1" ht="98.25" customHeight="1" x14ac:dyDescent="0.25">
      <c r="A63" s="32" t="s">
        <v>47</v>
      </c>
      <c r="B63" s="49" t="s">
        <v>297</v>
      </c>
      <c r="C63" s="27" t="s">
        <v>76</v>
      </c>
      <c r="D63" s="33">
        <f>D64+D65</f>
        <v>1901.1999999999998</v>
      </c>
      <c r="E63" s="51">
        <f>E64+E65</f>
        <v>444.8</v>
      </c>
      <c r="F63" s="51">
        <f>F64+F65</f>
        <v>435.1</v>
      </c>
      <c r="G63" s="51">
        <f>G64+G65</f>
        <v>493.9</v>
      </c>
      <c r="H63" s="306">
        <f>H64+H65</f>
        <v>454.3</v>
      </c>
      <c r="I63" s="49" t="s">
        <v>272</v>
      </c>
      <c r="J63" s="330"/>
      <c r="K63" s="330"/>
      <c r="L63" s="330"/>
      <c r="M63" s="330"/>
      <c r="N63" s="330"/>
      <c r="O63" s="330"/>
    </row>
    <row r="64" spans="1:15" s="19" customFormat="1" ht="114" customHeight="1" x14ac:dyDescent="0.25">
      <c r="A64" s="37" t="s">
        <v>47</v>
      </c>
      <c r="B64" s="50" t="s">
        <v>296</v>
      </c>
      <c r="C64" s="39" t="s">
        <v>77</v>
      </c>
      <c r="D64" s="40">
        <f>1825.1+68.6</f>
        <v>1893.6999999999998</v>
      </c>
      <c r="E64" s="42">
        <v>444.8</v>
      </c>
      <c r="F64" s="42">
        <v>435.1</v>
      </c>
      <c r="G64" s="42">
        <v>455.7</v>
      </c>
      <c r="H64" s="304">
        <v>454.3</v>
      </c>
      <c r="I64" s="50" t="s">
        <v>273</v>
      </c>
      <c r="K64" s="31"/>
    </row>
    <row r="65" spans="1:18" s="19" customFormat="1" ht="159" customHeight="1" x14ac:dyDescent="0.3">
      <c r="A65" s="37" t="s">
        <v>47</v>
      </c>
      <c r="B65" s="50" t="s">
        <v>295</v>
      </c>
      <c r="C65" s="39" t="s">
        <v>78</v>
      </c>
      <c r="D65" s="40">
        <v>7.5</v>
      </c>
      <c r="E65" s="45">
        <v>0</v>
      </c>
      <c r="F65" s="45">
        <v>0</v>
      </c>
      <c r="G65" s="42">
        <v>38.200000000000003</v>
      </c>
      <c r="H65" s="305">
        <v>0</v>
      </c>
      <c r="I65" s="50" t="s">
        <v>274</v>
      </c>
      <c r="K65" s="63"/>
      <c r="L65" s="63"/>
      <c r="M65" s="63"/>
      <c r="N65" s="63"/>
      <c r="O65" s="63"/>
      <c r="P65" s="63"/>
      <c r="Q65" s="63"/>
      <c r="R65" s="63"/>
    </row>
    <row r="66" spans="1:18" s="54" customFormat="1" ht="80.25" customHeight="1" x14ac:dyDescent="0.25">
      <c r="A66" s="32" t="s">
        <v>8</v>
      </c>
      <c r="B66" s="49" t="s">
        <v>294</v>
      </c>
      <c r="C66" s="27" t="s">
        <v>79</v>
      </c>
      <c r="D66" s="33">
        <f>D67</f>
        <v>11642.5</v>
      </c>
      <c r="E66" s="329">
        <f>E67</f>
        <v>881.59999999999991</v>
      </c>
      <c r="F66" s="329">
        <f>F67</f>
        <v>1000</v>
      </c>
      <c r="G66" s="329">
        <f>G67</f>
        <v>1000</v>
      </c>
      <c r="H66" s="328">
        <f>H67</f>
        <v>1685</v>
      </c>
      <c r="I66" s="49" t="s">
        <v>275</v>
      </c>
      <c r="J66" s="55"/>
      <c r="K66" s="55"/>
      <c r="L66" s="55"/>
      <c r="M66" s="55"/>
      <c r="N66" s="55"/>
      <c r="O66" s="55"/>
      <c r="P66" s="55"/>
      <c r="Q66" s="55"/>
    </row>
    <row r="67" spans="1:18" s="54" customFormat="1" ht="81.75" customHeight="1" x14ac:dyDescent="0.3">
      <c r="A67" s="32" t="s">
        <v>47</v>
      </c>
      <c r="B67" s="49" t="s">
        <v>293</v>
      </c>
      <c r="C67" s="56" t="s">
        <v>80</v>
      </c>
      <c r="D67" s="33">
        <f>D68+D69</f>
        <v>11642.5</v>
      </c>
      <c r="E67" s="329">
        <f>E68+E69</f>
        <v>881.59999999999991</v>
      </c>
      <c r="F67" s="329">
        <f>F68+F69</f>
        <v>1000</v>
      </c>
      <c r="G67" s="329">
        <f>G68+G69</f>
        <v>1000</v>
      </c>
      <c r="H67" s="328">
        <f>H68+H69</f>
        <v>1685</v>
      </c>
      <c r="I67" s="49" t="s">
        <v>269</v>
      </c>
      <c r="K67" s="57"/>
    </row>
    <row r="68" spans="1:18" s="54" customFormat="1" ht="78.75" customHeight="1" x14ac:dyDescent="0.25">
      <c r="A68" s="37" t="s">
        <v>47</v>
      </c>
      <c r="B68" s="50" t="s">
        <v>292</v>
      </c>
      <c r="C68" s="39" t="s">
        <v>81</v>
      </c>
      <c r="D68" s="40">
        <f>6797.5+231.7</f>
        <v>7029.2</v>
      </c>
      <c r="E68" s="58">
        <v>665.4</v>
      </c>
      <c r="F68" s="58">
        <v>700</v>
      </c>
      <c r="G68" s="58">
        <v>700</v>
      </c>
      <c r="H68" s="308">
        <v>1128.5999999999999</v>
      </c>
      <c r="I68" s="50" t="s">
        <v>267</v>
      </c>
      <c r="K68" s="57"/>
    </row>
    <row r="69" spans="1:18" s="54" customFormat="1" ht="85.5" customHeight="1" x14ac:dyDescent="0.25">
      <c r="A69" s="37" t="s">
        <v>47</v>
      </c>
      <c r="B69" s="50" t="s">
        <v>291</v>
      </c>
      <c r="C69" s="327" t="s">
        <v>82</v>
      </c>
      <c r="D69" s="326">
        <f>3866.3+747</f>
        <v>4613.3</v>
      </c>
      <c r="E69" s="58">
        <v>216.2</v>
      </c>
      <c r="F69" s="58">
        <v>300</v>
      </c>
      <c r="G69" s="58">
        <v>300</v>
      </c>
      <c r="H69" s="308">
        <v>556.4</v>
      </c>
      <c r="I69" s="50" t="s">
        <v>268</v>
      </c>
      <c r="K69" s="57"/>
    </row>
    <row r="70" spans="1:18" s="19" customFormat="1" ht="20.25" x14ac:dyDescent="0.3">
      <c r="A70" s="59"/>
      <c r="B70" s="59"/>
      <c r="C70" s="60" t="s">
        <v>83</v>
      </c>
      <c r="D70" s="61">
        <f>D11+D56</f>
        <v>93505</v>
      </c>
      <c r="E70" s="62" t="e">
        <f>SUM(E11+E56)</f>
        <v>#REF!</v>
      </c>
      <c r="F70" s="62" t="e">
        <f>SUM(F11+F56)</f>
        <v>#REF!</v>
      </c>
      <c r="G70" s="62" t="e">
        <f>SUM(G11+G56)</f>
        <v>#REF!</v>
      </c>
      <c r="H70" s="309" t="e">
        <f>SUM(H11+H56)</f>
        <v>#REF!</v>
      </c>
      <c r="I70" s="311"/>
      <c r="K70" s="31">
        <v>93505</v>
      </c>
      <c r="L70" s="316">
        <f>D70-K70</f>
        <v>0</v>
      </c>
    </row>
    <row r="71" spans="1:18" ht="20.25" x14ac:dyDescent="0.25">
      <c r="A71" s="341"/>
      <c r="B71" s="341"/>
      <c r="C71" s="341"/>
      <c r="D71" s="325"/>
      <c r="E71" s="324"/>
      <c r="F71" s="324"/>
      <c r="G71" s="324"/>
      <c r="H71" s="324"/>
      <c r="I71" s="63"/>
    </row>
    <row r="72" spans="1:18" ht="20.25" x14ac:dyDescent="0.3">
      <c r="A72" s="342"/>
      <c r="B72" s="342"/>
      <c r="C72" s="342"/>
      <c r="D72" s="3"/>
      <c r="E72" s="10"/>
      <c r="F72" s="10"/>
      <c r="G72" s="10"/>
      <c r="H72" s="10"/>
      <c r="I72" s="64"/>
      <c r="K72" s="323">
        <v>93505</v>
      </c>
    </row>
    <row r="73" spans="1:18" ht="18.75" x14ac:dyDescent="0.3">
      <c r="A73" s="322"/>
      <c r="B73" s="322"/>
      <c r="C73" s="322"/>
      <c r="D73" s="318"/>
      <c r="E73" s="10"/>
      <c r="F73" s="10"/>
      <c r="G73" s="10"/>
      <c r="H73" s="10"/>
      <c r="I73" s="64"/>
      <c r="K73" s="321">
        <f>D70-K72</f>
        <v>0</v>
      </c>
    </row>
    <row r="74" spans="1:18" ht="18.75" x14ac:dyDescent="0.3">
      <c r="A74" s="343"/>
      <c r="B74" s="343"/>
      <c r="C74" s="343"/>
      <c r="D74" s="318"/>
      <c r="E74" s="10"/>
      <c r="F74" s="10"/>
      <c r="G74" s="10"/>
      <c r="H74" s="10"/>
      <c r="I74" s="64"/>
    </row>
    <row r="75" spans="1:18" ht="15.75" x14ac:dyDescent="0.2">
      <c r="A75" s="343"/>
      <c r="B75" s="343"/>
      <c r="C75" s="343"/>
      <c r="D75" s="319"/>
      <c r="E75" s="10"/>
      <c r="F75" s="10"/>
      <c r="G75" s="10"/>
      <c r="H75" s="10"/>
      <c r="I75" s="63"/>
      <c r="K75" s="63"/>
    </row>
    <row r="76" spans="1:18" ht="18" x14ac:dyDescent="0.25">
      <c r="C76" s="319"/>
      <c r="D76" s="319"/>
      <c r="E76" s="65"/>
      <c r="F76" s="65"/>
      <c r="G76" s="65"/>
      <c r="H76" s="65"/>
      <c r="I76" s="66"/>
    </row>
    <row r="77" spans="1:18" ht="18" x14ac:dyDescent="0.25">
      <c r="C77" s="319"/>
      <c r="D77" s="319"/>
      <c r="E77" s="66"/>
      <c r="F77" s="66"/>
      <c r="G77" s="66"/>
      <c r="H77" s="66"/>
      <c r="I77" s="66"/>
    </row>
    <row r="78" spans="1:18" ht="18" x14ac:dyDescent="0.25">
      <c r="C78" s="319"/>
      <c r="D78" s="319"/>
      <c r="E78" s="67"/>
      <c r="F78" s="67"/>
      <c r="G78" s="67"/>
      <c r="H78" s="67"/>
      <c r="I78" s="66"/>
    </row>
    <row r="79" spans="1:18" ht="15.75" x14ac:dyDescent="0.2">
      <c r="C79" s="319"/>
      <c r="D79" s="319"/>
    </row>
    <row r="80" spans="1:18" ht="15.75" x14ac:dyDescent="0.25">
      <c r="C80" s="319"/>
      <c r="D80" s="319"/>
      <c r="I80" s="320"/>
    </row>
    <row r="81" spans="3:4" ht="15.75" x14ac:dyDescent="0.2">
      <c r="C81" s="319"/>
      <c r="D81" s="319"/>
    </row>
    <row r="82" spans="3:4" ht="15.75" x14ac:dyDescent="0.2">
      <c r="C82" s="319"/>
      <c r="D82" s="319"/>
    </row>
    <row r="83" spans="3:4" ht="15.75" x14ac:dyDescent="0.2">
      <c r="C83" s="319"/>
      <c r="D83" s="319"/>
    </row>
    <row r="84" spans="3:4" ht="15.75" x14ac:dyDescent="0.2">
      <c r="C84" s="319"/>
      <c r="D84" s="319"/>
    </row>
    <row r="85" spans="3:4" ht="15.75" x14ac:dyDescent="0.2">
      <c r="C85" s="319"/>
      <c r="D85" s="319"/>
    </row>
    <row r="86" spans="3:4" ht="15.75" x14ac:dyDescent="0.2">
      <c r="C86" s="319"/>
      <c r="D86" s="319"/>
    </row>
    <row r="87" spans="3:4" ht="15.75" x14ac:dyDescent="0.2">
      <c r="C87" s="319"/>
      <c r="D87" s="319"/>
    </row>
    <row r="88" spans="3:4" ht="15.75" x14ac:dyDescent="0.2">
      <c r="C88" s="319"/>
      <c r="D88" s="319"/>
    </row>
    <row r="89" spans="3:4" ht="15.75" x14ac:dyDescent="0.2">
      <c r="C89" s="319"/>
      <c r="D89" s="319"/>
    </row>
    <row r="90" spans="3:4" ht="15.75" x14ac:dyDescent="0.2">
      <c r="C90" s="319"/>
      <c r="D90" s="319"/>
    </row>
    <row r="91" spans="3:4" ht="15.75" x14ac:dyDescent="0.2">
      <c r="C91" s="319"/>
      <c r="D91" s="319"/>
    </row>
    <row r="92" spans="3:4" ht="15.75" x14ac:dyDescent="0.2">
      <c r="C92" s="319"/>
      <c r="D92" s="319"/>
    </row>
    <row r="93" spans="3:4" ht="15.75" x14ac:dyDescent="0.2">
      <c r="C93" s="319"/>
      <c r="D93" s="319"/>
    </row>
    <row r="94" spans="3:4" ht="15.75" x14ac:dyDescent="0.2">
      <c r="C94" s="319"/>
      <c r="D94" s="319"/>
    </row>
    <row r="95" spans="3:4" ht="15.75" x14ac:dyDescent="0.2">
      <c r="C95" s="319"/>
      <c r="D95" s="319"/>
    </row>
    <row r="96" spans="3:4" ht="15.75" x14ac:dyDescent="0.2">
      <c r="C96" s="319"/>
      <c r="D96" s="319"/>
    </row>
  </sheetData>
  <mergeCells count="7">
    <mergeCell ref="A71:C72"/>
    <mergeCell ref="A74:C75"/>
    <mergeCell ref="A2:E3"/>
    <mergeCell ref="A1:D1"/>
    <mergeCell ref="F3:I3"/>
    <mergeCell ref="B7:C7"/>
    <mergeCell ref="B8:C8"/>
  </mergeCells>
  <pageMargins left="0.78740157480314965" right="0.27559055118110237" top="0.59055118110236227" bottom="0.39370078740157483" header="0.51181102362204722" footer="0.51181102362204722"/>
  <pageSetup paperSize="9" scale="61" orientation="portrait" r:id="rId1"/>
  <headerFooter alignWithMargins="0"/>
  <rowBreaks count="4" manualBreakCount="4">
    <brk id="28" max="7" man="1"/>
    <brk id="43" max="7" man="1"/>
    <brk id="62" max="7" man="1"/>
    <brk id="7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06"/>
  <sheetViews>
    <sheetView view="pageBreakPreview" zoomScale="90" zoomScaleNormal="90" zoomScaleSheetLayoutView="90" zoomScalePageLayoutView="140" workbookViewId="0">
      <selection sqref="A1:E4"/>
    </sheetView>
  </sheetViews>
  <sheetFormatPr defaultRowHeight="12.75" x14ac:dyDescent="0.2"/>
  <cols>
    <col min="1" max="1" width="73.85546875" style="68" customWidth="1"/>
    <col min="2" max="2" width="12.85546875" style="68" customWidth="1"/>
    <col min="3" max="3" width="17.28515625" style="68" customWidth="1"/>
    <col min="4" max="4" width="12.85546875" style="68" customWidth="1"/>
    <col min="5" max="5" width="15.7109375" style="68" customWidth="1"/>
    <col min="6" max="6" width="16.140625" style="68" hidden="1" customWidth="1"/>
    <col min="7" max="7" width="0" style="68" hidden="1" customWidth="1"/>
    <col min="8" max="8" width="11" style="68" hidden="1" customWidth="1"/>
    <col min="9" max="9" width="10.5703125" style="68" hidden="1" customWidth="1"/>
    <col min="10" max="10" width="9.28515625" style="68" customWidth="1"/>
    <col min="11" max="16384" width="9.140625" style="68"/>
  </cols>
  <sheetData>
    <row r="1" spans="1:13" ht="18.75" customHeight="1" x14ac:dyDescent="0.2">
      <c r="A1" s="350" t="s">
        <v>326</v>
      </c>
      <c r="B1" s="350"/>
      <c r="C1" s="350"/>
      <c r="D1" s="350"/>
      <c r="E1" s="350"/>
    </row>
    <row r="2" spans="1:13" ht="18.75" customHeight="1" x14ac:dyDescent="0.2">
      <c r="A2" s="350"/>
      <c r="B2" s="350"/>
      <c r="C2" s="350"/>
      <c r="D2" s="350"/>
      <c r="E2" s="350"/>
    </row>
    <row r="3" spans="1:13" ht="18.75" customHeight="1" x14ac:dyDescent="0.2">
      <c r="A3" s="350"/>
      <c r="B3" s="350"/>
      <c r="C3" s="350"/>
      <c r="D3" s="350"/>
      <c r="E3" s="350"/>
    </row>
    <row r="4" spans="1:13" ht="18.75" customHeight="1" x14ac:dyDescent="0.2">
      <c r="A4" s="350"/>
      <c r="B4" s="350"/>
      <c r="C4" s="350"/>
      <c r="D4" s="350"/>
      <c r="E4" s="350"/>
    </row>
    <row r="5" spans="1:13" x14ac:dyDescent="0.2">
      <c r="E5" s="69"/>
    </row>
    <row r="6" spans="1:13" ht="18.75" x14ac:dyDescent="0.3">
      <c r="A6" s="358" t="s">
        <v>86</v>
      </c>
      <c r="B6" s="358"/>
      <c r="C6" s="358"/>
      <c r="D6" s="358"/>
      <c r="E6" s="358"/>
    </row>
    <row r="7" spans="1:13" ht="38.25" customHeight="1" x14ac:dyDescent="0.2">
      <c r="A7" s="359" t="s">
        <v>276</v>
      </c>
      <c r="B7" s="359"/>
      <c r="C7" s="359"/>
      <c r="D7" s="359"/>
      <c r="E7" s="359"/>
    </row>
    <row r="10" spans="1:13" ht="36.75" customHeight="1" x14ac:dyDescent="0.3">
      <c r="A10" s="360" t="s">
        <v>87</v>
      </c>
      <c r="B10" s="360"/>
      <c r="C10" s="360"/>
      <c r="D10" s="360"/>
      <c r="E10" s="360"/>
    </row>
    <row r="11" spans="1:13" ht="7.5" customHeight="1" x14ac:dyDescent="0.2">
      <c r="A11" s="352"/>
      <c r="B11" s="352"/>
      <c r="C11" s="352"/>
      <c r="D11" s="69"/>
      <c r="E11" s="69"/>
    </row>
    <row r="12" spans="1:13" x14ac:dyDescent="0.2">
      <c r="A12" s="353" t="s">
        <v>88</v>
      </c>
      <c r="B12" s="354" t="s">
        <v>89</v>
      </c>
      <c r="C12" s="354" t="s">
        <v>90</v>
      </c>
      <c r="D12" s="355" t="s">
        <v>265</v>
      </c>
      <c r="E12" s="357" t="s">
        <v>91</v>
      </c>
    </row>
    <row r="13" spans="1:13" ht="49.5" customHeight="1" x14ac:dyDescent="0.2">
      <c r="A13" s="353"/>
      <c r="B13" s="354"/>
      <c r="C13" s="354"/>
      <c r="D13" s="356"/>
      <c r="E13" s="357"/>
    </row>
    <row r="14" spans="1:13" ht="18.75" x14ac:dyDescent="0.3">
      <c r="A14" s="70" t="s">
        <v>92</v>
      </c>
      <c r="B14" s="129" t="s">
        <v>229</v>
      </c>
      <c r="C14" s="93"/>
      <c r="D14" s="88"/>
      <c r="E14" s="73">
        <f>E15+E19+E31+E49+E53</f>
        <v>19991.000000000004</v>
      </c>
      <c r="F14" s="68" t="e">
        <f>#REF!+#REF!</f>
        <v>#REF!</v>
      </c>
      <c r="G14" s="71" t="e">
        <f>E14-F14</f>
        <v>#REF!</v>
      </c>
      <c r="H14" s="71">
        <f>E15+E19+E31+E49+E53</f>
        <v>19991.000000000004</v>
      </c>
      <c r="I14" s="71">
        <f>E14-H14</f>
        <v>0</v>
      </c>
      <c r="J14" s="71"/>
      <c r="K14" s="71"/>
      <c r="M14" s="71"/>
    </row>
    <row r="15" spans="1:13" ht="42" customHeight="1" x14ac:dyDescent="0.3">
      <c r="A15" s="108" t="s">
        <v>94</v>
      </c>
      <c r="B15" s="129" t="s">
        <v>97</v>
      </c>
      <c r="C15" s="93"/>
      <c r="D15" s="88"/>
      <c r="E15" s="73">
        <f>E16</f>
        <v>1327.8</v>
      </c>
      <c r="H15" s="71">
        <f>'Прилож №3 ведомств.'!E13</f>
        <v>1327.8</v>
      </c>
      <c r="I15" s="71">
        <f t="shared" ref="I15:I19" si="0">E15-H15</f>
        <v>0</v>
      </c>
      <c r="M15" s="71"/>
    </row>
    <row r="16" spans="1:13" ht="18.75" x14ac:dyDescent="0.3">
      <c r="A16" s="90" t="s">
        <v>96</v>
      </c>
      <c r="B16" s="74" t="s">
        <v>97</v>
      </c>
      <c r="C16" s="74" t="s">
        <v>98</v>
      </c>
      <c r="D16" s="75"/>
      <c r="E16" s="76">
        <f>E17</f>
        <v>1327.8</v>
      </c>
      <c r="H16" s="71">
        <f>'Прилож №3 ведомств.'!E14</f>
        <v>1327.8</v>
      </c>
      <c r="I16" s="71">
        <f t="shared" si="0"/>
        <v>0</v>
      </c>
    </row>
    <row r="17" spans="1:14" ht="75" x14ac:dyDescent="0.3">
      <c r="A17" s="78" t="s">
        <v>99</v>
      </c>
      <c r="B17" s="74" t="s">
        <v>97</v>
      </c>
      <c r="C17" s="74" t="s">
        <v>98</v>
      </c>
      <c r="D17" s="75">
        <v>100</v>
      </c>
      <c r="E17" s="76">
        <f>E18</f>
        <v>1327.8</v>
      </c>
      <c r="H17" s="71">
        <f>'Прилож №3 ведомств.'!E15</f>
        <v>1327.8</v>
      </c>
      <c r="I17" s="71">
        <f t="shared" si="0"/>
        <v>0</v>
      </c>
    </row>
    <row r="18" spans="1:14" ht="37.5" x14ac:dyDescent="0.3">
      <c r="A18" s="78" t="s">
        <v>100</v>
      </c>
      <c r="B18" s="74" t="s">
        <v>97</v>
      </c>
      <c r="C18" s="74" t="s">
        <v>98</v>
      </c>
      <c r="D18" s="75">
        <v>120</v>
      </c>
      <c r="E18" s="76">
        <v>1327.8</v>
      </c>
      <c r="H18" s="71">
        <f>E18</f>
        <v>1327.8</v>
      </c>
      <c r="I18" s="71">
        <f t="shared" si="0"/>
        <v>0</v>
      </c>
      <c r="M18" s="71"/>
    </row>
    <row r="19" spans="1:14" ht="48.75" customHeight="1" x14ac:dyDescent="0.3">
      <c r="A19" s="108" t="s">
        <v>101</v>
      </c>
      <c r="B19" s="93" t="s">
        <v>104</v>
      </c>
      <c r="C19" s="93"/>
      <c r="D19" s="88"/>
      <c r="E19" s="73">
        <f>E20</f>
        <v>4338.1000000000004</v>
      </c>
      <c r="F19" s="68" t="e">
        <f>#REF!</f>
        <v>#REF!</v>
      </c>
      <c r="G19" s="71" t="e">
        <f>E19-F19</f>
        <v>#REF!</v>
      </c>
      <c r="H19" s="71">
        <f>E19</f>
        <v>4338.1000000000004</v>
      </c>
      <c r="I19" s="71">
        <f t="shared" si="0"/>
        <v>0</v>
      </c>
      <c r="M19" s="71"/>
    </row>
    <row r="20" spans="1:14" ht="59.25" customHeight="1" x14ac:dyDescent="0.3">
      <c r="A20" s="91" t="s">
        <v>103</v>
      </c>
      <c r="B20" s="93" t="s">
        <v>104</v>
      </c>
      <c r="C20" s="93"/>
      <c r="D20" s="88"/>
      <c r="E20" s="73">
        <f>E21+E24</f>
        <v>4338.1000000000004</v>
      </c>
      <c r="H20" s="68">
        <f>'Прилож №3 ведомств.'!E16</f>
        <v>4338.1000000000004</v>
      </c>
      <c r="I20" s="71">
        <f t="shared" ref="I20:I23" si="1">E20-H20</f>
        <v>0</v>
      </c>
      <c r="M20" s="71"/>
    </row>
    <row r="21" spans="1:14" ht="37.5" x14ac:dyDescent="0.3">
      <c r="A21" s="81" t="s">
        <v>105</v>
      </c>
      <c r="B21" s="74" t="s">
        <v>104</v>
      </c>
      <c r="C21" s="74" t="s">
        <v>106</v>
      </c>
      <c r="D21" s="75"/>
      <c r="E21" s="76">
        <f>E22</f>
        <v>304.60000000000002</v>
      </c>
      <c r="H21" s="68">
        <f>'Прилож №3 ведомств.'!E17</f>
        <v>304.60000000000002</v>
      </c>
      <c r="I21" s="71">
        <f t="shared" si="1"/>
        <v>0</v>
      </c>
      <c r="M21" s="71"/>
      <c r="N21" s="71"/>
    </row>
    <row r="22" spans="1:14" ht="75" x14ac:dyDescent="0.3">
      <c r="A22" s="78" t="s">
        <v>99</v>
      </c>
      <c r="B22" s="74" t="s">
        <v>104</v>
      </c>
      <c r="C22" s="74" t="s">
        <v>106</v>
      </c>
      <c r="D22" s="75">
        <v>100</v>
      </c>
      <c r="E22" s="76">
        <f>E23</f>
        <v>304.60000000000002</v>
      </c>
      <c r="H22" s="68">
        <f>'Прилож №3 ведомств.'!E18</f>
        <v>304.60000000000002</v>
      </c>
      <c r="I22" s="71">
        <f t="shared" si="1"/>
        <v>0</v>
      </c>
    </row>
    <row r="23" spans="1:14" ht="37.5" x14ac:dyDescent="0.3">
      <c r="A23" s="85" t="s">
        <v>100</v>
      </c>
      <c r="B23" s="74" t="s">
        <v>104</v>
      </c>
      <c r="C23" s="74" t="s">
        <v>106</v>
      </c>
      <c r="D23" s="75">
        <v>120</v>
      </c>
      <c r="E23" s="76">
        <v>304.60000000000002</v>
      </c>
      <c r="H23" s="68">
        <f>'Прилож №3 ведомств.'!E19</f>
        <v>304.60000000000002</v>
      </c>
      <c r="I23" s="71">
        <f t="shared" si="1"/>
        <v>0</v>
      </c>
    </row>
    <row r="24" spans="1:14" ht="37.5" x14ac:dyDescent="0.3">
      <c r="A24" s="86" t="s">
        <v>107</v>
      </c>
      <c r="B24" s="87" t="s">
        <v>104</v>
      </c>
      <c r="C24" s="87" t="s">
        <v>108</v>
      </c>
      <c r="D24" s="88"/>
      <c r="E24" s="73">
        <f>E25+E27+E29</f>
        <v>4033.5</v>
      </c>
      <c r="F24" s="68" t="e">
        <f>#REF!</f>
        <v>#REF!</v>
      </c>
      <c r="G24" s="71" t="e">
        <f>E24-F24</f>
        <v>#REF!</v>
      </c>
      <c r="H24" s="68">
        <f>'Прилож №3 ведомств.'!E20</f>
        <v>4033.5</v>
      </c>
      <c r="I24" s="71">
        <f>E24-H24</f>
        <v>0</v>
      </c>
    </row>
    <row r="25" spans="1:14" ht="75" x14ac:dyDescent="0.3">
      <c r="A25" s="78" t="s">
        <v>99</v>
      </c>
      <c r="B25" s="74" t="s">
        <v>104</v>
      </c>
      <c r="C25" s="89" t="s">
        <v>108</v>
      </c>
      <c r="D25" s="75">
        <v>100</v>
      </c>
      <c r="E25" s="76">
        <f>E26</f>
        <v>2257</v>
      </c>
      <c r="H25" s="68">
        <f>'Прилож №3 ведомств.'!E21</f>
        <v>2257</v>
      </c>
      <c r="I25" s="71">
        <f t="shared" ref="I25:I34" si="2">E25-H25</f>
        <v>0</v>
      </c>
    </row>
    <row r="26" spans="1:14" ht="37.5" x14ac:dyDescent="0.3">
      <c r="A26" s="85" t="s">
        <v>100</v>
      </c>
      <c r="B26" s="74" t="s">
        <v>104</v>
      </c>
      <c r="C26" s="89" t="s">
        <v>108</v>
      </c>
      <c r="D26" s="75">
        <v>120</v>
      </c>
      <c r="E26" s="76">
        <v>2257</v>
      </c>
      <c r="H26" s="68">
        <f>'Прилож №3 ведомств.'!E22</f>
        <v>2257</v>
      </c>
      <c r="I26" s="71">
        <f t="shared" si="2"/>
        <v>0</v>
      </c>
    </row>
    <row r="27" spans="1:14" ht="37.5" x14ac:dyDescent="0.3">
      <c r="A27" s="78" t="s">
        <v>109</v>
      </c>
      <c r="B27" s="74" t="s">
        <v>104</v>
      </c>
      <c r="C27" s="89" t="s">
        <v>108</v>
      </c>
      <c r="D27" s="75">
        <v>200</v>
      </c>
      <c r="E27" s="76">
        <f>E28</f>
        <v>1767.4</v>
      </c>
      <c r="H27" s="68">
        <f>'Прилож №3 ведомств.'!E23</f>
        <v>1767.4</v>
      </c>
      <c r="I27" s="71">
        <f t="shared" si="2"/>
        <v>0</v>
      </c>
    </row>
    <row r="28" spans="1:14" ht="37.5" x14ac:dyDescent="0.3">
      <c r="A28" s="85" t="s">
        <v>110</v>
      </c>
      <c r="B28" s="74" t="s">
        <v>104</v>
      </c>
      <c r="C28" s="89" t="s">
        <v>108</v>
      </c>
      <c r="D28" s="75">
        <v>240</v>
      </c>
      <c r="E28" s="76">
        <f>1767.7-0.3</f>
        <v>1767.4</v>
      </c>
      <c r="H28" s="68">
        <f>'Прилож №3 ведомств.'!E24</f>
        <v>1767.4</v>
      </c>
      <c r="I28" s="71">
        <f t="shared" si="2"/>
        <v>0</v>
      </c>
    </row>
    <row r="29" spans="1:14" ht="18.75" x14ac:dyDescent="0.3">
      <c r="A29" s="90" t="s">
        <v>111</v>
      </c>
      <c r="B29" s="74" t="s">
        <v>104</v>
      </c>
      <c r="C29" s="89" t="s">
        <v>108</v>
      </c>
      <c r="D29" s="75">
        <v>800</v>
      </c>
      <c r="E29" s="76">
        <f>E30</f>
        <v>9.1</v>
      </c>
      <c r="H29" s="68">
        <f>'Прилож №3 ведомств.'!E25</f>
        <v>9.1</v>
      </c>
      <c r="I29" s="71">
        <f t="shared" si="2"/>
        <v>0</v>
      </c>
    </row>
    <row r="30" spans="1:14" ht="18.75" x14ac:dyDescent="0.3">
      <c r="A30" s="90" t="s">
        <v>112</v>
      </c>
      <c r="B30" s="74" t="s">
        <v>104</v>
      </c>
      <c r="C30" s="89" t="s">
        <v>108</v>
      </c>
      <c r="D30" s="75">
        <v>850</v>
      </c>
      <c r="E30" s="76">
        <v>9.1</v>
      </c>
      <c r="H30" s="68">
        <f>'Прилож №3 ведомств.'!E26</f>
        <v>9.1</v>
      </c>
      <c r="I30" s="71">
        <f t="shared" si="2"/>
        <v>0</v>
      </c>
    </row>
    <row r="31" spans="1:14" ht="75" x14ac:dyDescent="0.3">
      <c r="A31" s="91" t="s">
        <v>113</v>
      </c>
      <c r="B31" s="93" t="s">
        <v>116</v>
      </c>
      <c r="C31" s="93"/>
      <c r="D31" s="88"/>
      <c r="E31" s="92">
        <f>E32+E35+E42+E44</f>
        <v>13841.600000000002</v>
      </c>
      <c r="F31" s="71" t="e">
        <f>#REF!</f>
        <v>#REF!</v>
      </c>
      <c r="G31" s="71" t="e">
        <f>E31-F31</f>
        <v>#REF!</v>
      </c>
      <c r="H31" s="68">
        <f>'Прилож №3 ведомств.'!E33</f>
        <v>13841.600000000002</v>
      </c>
      <c r="I31" s="71">
        <f t="shared" si="2"/>
        <v>0</v>
      </c>
      <c r="J31" s="71"/>
    </row>
    <row r="32" spans="1:14" ht="80.25" customHeight="1" x14ac:dyDescent="0.3">
      <c r="A32" s="108" t="s">
        <v>115</v>
      </c>
      <c r="B32" s="93" t="s">
        <v>116</v>
      </c>
      <c r="C32" s="93" t="s">
        <v>117</v>
      </c>
      <c r="D32" s="88"/>
      <c r="E32" s="73">
        <f>SUM(E33)</f>
        <v>1327.8</v>
      </c>
      <c r="H32" s="68">
        <f>'Прилож №3 ведомств.'!E34</f>
        <v>1327.8</v>
      </c>
      <c r="I32" s="71">
        <f t="shared" si="2"/>
        <v>0</v>
      </c>
    </row>
    <row r="33" spans="1:9" ht="75" x14ac:dyDescent="0.3">
      <c r="A33" s="78" t="s">
        <v>99</v>
      </c>
      <c r="B33" s="74" t="s">
        <v>116</v>
      </c>
      <c r="C33" s="74" t="s">
        <v>117</v>
      </c>
      <c r="D33" s="75">
        <v>100</v>
      </c>
      <c r="E33" s="76">
        <f>E34</f>
        <v>1327.8</v>
      </c>
      <c r="H33" s="68">
        <f>'Прилож №3 ведомств.'!E35</f>
        <v>1327.8</v>
      </c>
      <c r="I33" s="71">
        <f t="shared" si="2"/>
        <v>0</v>
      </c>
    </row>
    <row r="34" spans="1:9" ht="37.5" x14ac:dyDescent="0.3">
      <c r="A34" s="85" t="s">
        <v>100</v>
      </c>
      <c r="B34" s="74" t="s">
        <v>116</v>
      </c>
      <c r="C34" s="74" t="s">
        <v>117</v>
      </c>
      <c r="D34" s="75">
        <v>120</v>
      </c>
      <c r="E34" s="76">
        <v>1327.8</v>
      </c>
      <c r="H34" s="68">
        <f>'Прилож №3 ведомств.'!E36</f>
        <v>1327.8</v>
      </c>
      <c r="I34" s="71">
        <f t="shared" si="2"/>
        <v>0</v>
      </c>
    </row>
    <row r="35" spans="1:9" ht="56.25" x14ac:dyDescent="0.3">
      <c r="A35" s="94" t="s">
        <v>118</v>
      </c>
      <c r="B35" s="87" t="s">
        <v>116</v>
      </c>
      <c r="C35" s="93" t="s">
        <v>119</v>
      </c>
      <c r="D35" s="88"/>
      <c r="E35" s="95">
        <f>E36+E38+E40</f>
        <v>9821.5000000000018</v>
      </c>
      <c r="F35" s="71"/>
      <c r="H35" s="68">
        <f>'Прилож №3 ведомств.'!E37</f>
        <v>9821.5000000000018</v>
      </c>
      <c r="I35" s="71">
        <f>E35-H35</f>
        <v>0</v>
      </c>
    </row>
    <row r="36" spans="1:9" ht="75" x14ac:dyDescent="0.3">
      <c r="A36" s="78" t="s">
        <v>99</v>
      </c>
      <c r="B36" s="89" t="s">
        <v>116</v>
      </c>
      <c r="C36" s="74" t="s">
        <v>119</v>
      </c>
      <c r="D36" s="75">
        <v>100</v>
      </c>
      <c r="E36" s="76">
        <f>E37</f>
        <v>8411.8000000000011</v>
      </c>
      <c r="H36" s="68">
        <f>'Прилож №3 ведомств.'!E38</f>
        <v>8411.8000000000011</v>
      </c>
      <c r="I36" s="71">
        <f>E36-H36</f>
        <v>0</v>
      </c>
    </row>
    <row r="37" spans="1:9" ht="37.5" x14ac:dyDescent="0.3">
      <c r="A37" s="85" t="s">
        <v>100</v>
      </c>
      <c r="B37" s="74" t="s">
        <v>116</v>
      </c>
      <c r="C37" s="74" t="s">
        <v>119</v>
      </c>
      <c r="D37" s="75">
        <v>120</v>
      </c>
      <c r="E37" s="76">
        <f>9263.6-851.8</f>
        <v>8411.8000000000011</v>
      </c>
      <c r="H37" s="68">
        <f>'Прилож №3 ведомств.'!E39</f>
        <v>8411.8000000000011</v>
      </c>
      <c r="I37" s="71">
        <f>E37-H37</f>
        <v>0</v>
      </c>
    </row>
    <row r="38" spans="1:9" ht="37.5" x14ac:dyDescent="0.3">
      <c r="A38" s="78" t="s">
        <v>109</v>
      </c>
      <c r="B38" s="74" t="s">
        <v>116</v>
      </c>
      <c r="C38" s="74" t="s">
        <v>119</v>
      </c>
      <c r="D38" s="75">
        <v>200</v>
      </c>
      <c r="E38" s="76">
        <f>E39</f>
        <v>1375.7</v>
      </c>
      <c r="F38" s="68" t="e">
        <f>F39</f>
        <v>#REF!</v>
      </c>
      <c r="G38" s="71" t="e">
        <f>E38-F38</f>
        <v>#REF!</v>
      </c>
      <c r="H38" s="68">
        <f>'Прилож №3 ведомств.'!E40</f>
        <v>1375.7</v>
      </c>
      <c r="I38" s="71">
        <f>E38-H38</f>
        <v>0</v>
      </c>
    </row>
    <row r="39" spans="1:9" ht="37.5" x14ac:dyDescent="0.3">
      <c r="A39" s="85" t="s">
        <v>110</v>
      </c>
      <c r="B39" s="74" t="s">
        <v>116</v>
      </c>
      <c r="C39" s="74" t="s">
        <v>119</v>
      </c>
      <c r="D39" s="75">
        <v>240</v>
      </c>
      <c r="E39" s="76">
        <f>1305.7+102.7-32-0.7</f>
        <v>1375.7</v>
      </c>
      <c r="F39" s="68" t="e">
        <f>#REF!</f>
        <v>#REF!</v>
      </c>
      <c r="G39" s="71" t="e">
        <f>E39-F39</f>
        <v>#REF!</v>
      </c>
      <c r="H39" s="68">
        <f>'Прилож №3 ведомств.'!E41</f>
        <v>1375.7</v>
      </c>
      <c r="I39" s="71">
        <f t="shared" ref="I39:I105" si="3">E39-H39</f>
        <v>0</v>
      </c>
    </row>
    <row r="40" spans="1:9" ht="18.75" x14ac:dyDescent="0.3">
      <c r="A40" s="90" t="s">
        <v>111</v>
      </c>
      <c r="B40" s="74" t="s">
        <v>116</v>
      </c>
      <c r="C40" s="74" t="s">
        <v>119</v>
      </c>
      <c r="D40" s="75">
        <v>800</v>
      </c>
      <c r="E40" s="76">
        <f>E41</f>
        <v>34</v>
      </c>
      <c r="H40" s="68">
        <f>'Прилож №3 ведомств.'!E42</f>
        <v>34</v>
      </c>
      <c r="I40" s="71">
        <f t="shared" si="3"/>
        <v>0</v>
      </c>
    </row>
    <row r="41" spans="1:9" ht="18.75" x14ac:dyDescent="0.3">
      <c r="A41" s="90" t="s">
        <v>112</v>
      </c>
      <c r="B41" s="74" t="s">
        <v>116</v>
      </c>
      <c r="C41" s="74" t="s">
        <v>119</v>
      </c>
      <c r="D41" s="75">
        <v>850</v>
      </c>
      <c r="E41" s="76">
        <f>2+32</f>
        <v>34</v>
      </c>
      <c r="H41" s="68">
        <f>'Прилож №3 ведомств.'!E43</f>
        <v>34</v>
      </c>
      <c r="I41" s="71">
        <f t="shared" si="3"/>
        <v>0</v>
      </c>
    </row>
    <row r="42" spans="1:9" ht="56.25" x14ac:dyDescent="0.3">
      <c r="A42" s="97" t="s">
        <v>280</v>
      </c>
      <c r="B42" s="110" t="s">
        <v>116</v>
      </c>
      <c r="C42" s="192" t="s">
        <v>281</v>
      </c>
      <c r="D42" s="213">
        <v>100</v>
      </c>
      <c r="E42" s="312">
        <f>E43</f>
        <v>798.6</v>
      </c>
      <c r="H42" s="68">
        <f>'Прилож №3 ведомств.'!E44</f>
        <v>798.6</v>
      </c>
      <c r="I42" s="71">
        <f t="shared" si="3"/>
        <v>0</v>
      </c>
    </row>
    <row r="43" spans="1:9" ht="37.5" x14ac:dyDescent="0.3">
      <c r="A43" s="78" t="s">
        <v>100</v>
      </c>
      <c r="B43" s="119" t="s">
        <v>116</v>
      </c>
      <c r="C43" s="201" t="s">
        <v>281</v>
      </c>
      <c r="D43" s="121">
        <v>120</v>
      </c>
      <c r="E43" s="313">
        <v>798.6</v>
      </c>
      <c r="H43" s="68">
        <f>'Прилож №3 ведомств.'!E45</f>
        <v>798.6</v>
      </c>
      <c r="I43" s="71">
        <f t="shared" si="3"/>
        <v>0</v>
      </c>
    </row>
    <row r="44" spans="1:9" ht="75" x14ac:dyDescent="0.3">
      <c r="A44" s="285" t="s">
        <v>122</v>
      </c>
      <c r="B44" s="294" t="s">
        <v>116</v>
      </c>
      <c r="C44" s="294" t="s">
        <v>123</v>
      </c>
      <c r="D44" s="98"/>
      <c r="E44" s="99">
        <f>E45+E47</f>
        <v>1893.7</v>
      </c>
      <c r="H44" s="68">
        <f>'Прилож №3 ведомств.'!E46</f>
        <v>1893.7</v>
      </c>
      <c r="I44" s="71">
        <f t="shared" si="3"/>
        <v>0</v>
      </c>
    </row>
    <row r="45" spans="1:9" ht="75" x14ac:dyDescent="0.3">
      <c r="A45" s="199" t="s">
        <v>99</v>
      </c>
      <c r="B45" s="74" t="s">
        <v>116</v>
      </c>
      <c r="C45" s="89" t="s">
        <v>123</v>
      </c>
      <c r="D45" s="101">
        <v>100</v>
      </c>
      <c r="E45" s="102">
        <f>E46</f>
        <v>1756.9</v>
      </c>
      <c r="H45" s="68">
        <f>'Прилож №3 ведомств.'!E47</f>
        <v>1756.9</v>
      </c>
      <c r="I45" s="71">
        <f t="shared" si="3"/>
        <v>0</v>
      </c>
    </row>
    <row r="46" spans="1:9" ht="37.5" x14ac:dyDescent="0.3">
      <c r="A46" s="85" t="s">
        <v>100</v>
      </c>
      <c r="B46" s="74" t="s">
        <v>116</v>
      </c>
      <c r="C46" s="89" t="s">
        <v>123</v>
      </c>
      <c r="D46" s="101">
        <v>120</v>
      </c>
      <c r="E46" s="102">
        <v>1756.9</v>
      </c>
      <c r="H46" s="68">
        <f>'Прилож №3 ведомств.'!E48</f>
        <v>1756.9</v>
      </c>
      <c r="I46" s="71">
        <f t="shared" si="3"/>
        <v>0</v>
      </c>
    </row>
    <row r="47" spans="1:9" ht="37.5" x14ac:dyDescent="0.3">
      <c r="A47" s="78" t="s">
        <v>109</v>
      </c>
      <c r="B47" s="74" t="s">
        <v>116</v>
      </c>
      <c r="C47" s="89" t="s">
        <v>123</v>
      </c>
      <c r="D47" s="101">
        <v>200</v>
      </c>
      <c r="E47" s="102">
        <f>E48</f>
        <v>136.80000000000001</v>
      </c>
      <c r="H47" s="68">
        <f>'Прилож №3 ведомств.'!E49</f>
        <v>136.80000000000001</v>
      </c>
      <c r="I47" s="71">
        <f t="shared" si="3"/>
        <v>0</v>
      </c>
    </row>
    <row r="48" spans="1:9" ht="37.5" x14ac:dyDescent="0.3">
      <c r="A48" s="103" t="s">
        <v>110</v>
      </c>
      <c r="B48" s="89" t="s">
        <v>116</v>
      </c>
      <c r="C48" s="89" t="s">
        <v>123</v>
      </c>
      <c r="D48" s="101">
        <v>240</v>
      </c>
      <c r="E48" s="102">
        <v>136.80000000000001</v>
      </c>
      <c r="H48" s="68">
        <f>'Прилож №3 ведомств.'!E50</f>
        <v>136.80000000000001</v>
      </c>
      <c r="I48" s="71">
        <f t="shared" si="3"/>
        <v>0</v>
      </c>
    </row>
    <row r="49" spans="1:9" ht="18.75" x14ac:dyDescent="0.3">
      <c r="A49" s="70" t="s">
        <v>124</v>
      </c>
      <c r="B49" s="93" t="s">
        <v>127</v>
      </c>
      <c r="C49" s="93"/>
      <c r="D49" s="88"/>
      <c r="E49" s="73">
        <f>E50</f>
        <v>30</v>
      </c>
      <c r="H49" s="68">
        <f>'Прилож №3 ведомств.'!E51</f>
        <v>30</v>
      </c>
      <c r="I49" s="71">
        <f t="shared" si="3"/>
        <v>0</v>
      </c>
    </row>
    <row r="50" spans="1:9" ht="18.75" x14ac:dyDescent="0.3">
      <c r="A50" s="90" t="s">
        <v>126</v>
      </c>
      <c r="B50" s="74" t="s">
        <v>127</v>
      </c>
      <c r="C50" s="74" t="s">
        <v>128</v>
      </c>
      <c r="D50" s="104"/>
      <c r="E50" s="76">
        <f>E51</f>
        <v>30</v>
      </c>
      <c r="H50" s="68">
        <f>'Прилож №3 ведомств.'!E52</f>
        <v>30</v>
      </c>
      <c r="I50" s="71">
        <f t="shared" si="3"/>
        <v>0</v>
      </c>
    </row>
    <row r="51" spans="1:9" ht="18.75" x14ac:dyDescent="0.3">
      <c r="A51" s="90" t="s">
        <v>111</v>
      </c>
      <c r="B51" s="74" t="s">
        <v>127</v>
      </c>
      <c r="C51" s="74" t="s">
        <v>128</v>
      </c>
      <c r="D51" s="105">
        <v>800</v>
      </c>
      <c r="E51" s="76">
        <f>E52</f>
        <v>30</v>
      </c>
      <c r="H51" s="68">
        <f>'Прилож №3 ведомств.'!E53</f>
        <v>30</v>
      </c>
      <c r="I51" s="71">
        <f t="shared" si="3"/>
        <v>0</v>
      </c>
    </row>
    <row r="52" spans="1:9" ht="18.75" x14ac:dyDescent="0.3">
      <c r="A52" s="90" t="s">
        <v>129</v>
      </c>
      <c r="B52" s="74" t="s">
        <v>127</v>
      </c>
      <c r="C52" s="74" t="s">
        <v>128</v>
      </c>
      <c r="D52" s="105">
        <v>870</v>
      </c>
      <c r="E52" s="76">
        <v>30</v>
      </c>
      <c r="H52" s="68">
        <f>'Прилож №3 ведомств.'!E54</f>
        <v>30</v>
      </c>
      <c r="I52" s="71">
        <f t="shared" si="3"/>
        <v>0</v>
      </c>
    </row>
    <row r="53" spans="1:9" ht="18.75" x14ac:dyDescent="0.3">
      <c r="A53" s="70" t="s">
        <v>130</v>
      </c>
      <c r="B53" s="93" t="s">
        <v>133</v>
      </c>
      <c r="C53" s="74"/>
      <c r="D53" s="105"/>
      <c r="E53" s="73">
        <f>E54+E57+E60+E63</f>
        <v>453.5</v>
      </c>
      <c r="H53" s="68">
        <v>453.5</v>
      </c>
      <c r="I53" s="71">
        <f t="shared" si="3"/>
        <v>0</v>
      </c>
    </row>
    <row r="54" spans="1:9" ht="56.25" x14ac:dyDescent="0.3">
      <c r="A54" s="91" t="s">
        <v>132</v>
      </c>
      <c r="B54" s="93" t="s">
        <v>133</v>
      </c>
      <c r="C54" s="93" t="s">
        <v>134</v>
      </c>
      <c r="D54" s="105"/>
      <c r="E54" s="73">
        <f>E55</f>
        <v>96</v>
      </c>
      <c r="H54" s="68">
        <f>'Прилож №3 ведомств.'!E27</f>
        <v>96</v>
      </c>
      <c r="I54" s="71">
        <f t="shared" si="3"/>
        <v>0</v>
      </c>
    </row>
    <row r="55" spans="1:9" ht="18.75" x14ac:dyDescent="0.3">
      <c r="A55" s="90" t="s">
        <v>111</v>
      </c>
      <c r="B55" s="74" t="s">
        <v>133</v>
      </c>
      <c r="C55" s="74" t="s">
        <v>134</v>
      </c>
      <c r="D55" s="75">
        <v>800</v>
      </c>
      <c r="E55" s="76">
        <f>E56</f>
        <v>96</v>
      </c>
      <c r="H55" s="68">
        <f>'Прилож №3 ведомств.'!E28</f>
        <v>96</v>
      </c>
      <c r="I55" s="71">
        <f t="shared" si="3"/>
        <v>0</v>
      </c>
    </row>
    <row r="56" spans="1:9" ht="18.75" x14ac:dyDescent="0.3">
      <c r="A56" s="90" t="s">
        <v>135</v>
      </c>
      <c r="B56" s="74" t="s">
        <v>133</v>
      </c>
      <c r="C56" s="74" t="s">
        <v>134</v>
      </c>
      <c r="D56" s="75">
        <v>850</v>
      </c>
      <c r="E56" s="76">
        <v>96</v>
      </c>
      <c r="H56" s="68">
        <f>'Прилож №3 ведомств.'!E29</f>
        <v>96</v>
      </c>
      <c r="I56" s="71">
        <f t="shared" si="3"/>
        <v>0</v>
      </c>
    </row>
    <row r="57" spans="1:9" ht="117" customHeight="1" x14ac:dyDescent="0.3">
      <c r="A57" s="295" t="s">
        <v>252</v>
      </c>
      <c r="B57" s="110" t="s">
        <v>133</v>
      </c>
      <c r="C57" s="110" t="s">
        <v>253</v>
      </c>
      <c r="D57" s="193"/>
      <c r="E57" s="138">
        <f t="shared" ref="E57:E58" si="4">E58</f>
        <v>200</v>
      </c>
      <c r="H57" s="68">
        <f>'Прилож №3 ведомств.'!E57</f>
        <v>200</v>
      </c>
      <c r="I57" s="71">
        <f t="shared" si="3"/>
        <v>0</v>
      </c>
    </row>
    <row r="58" spans="1:9" ht="18.75" x14ac:dyDescent="0.3">
      <c r="A58" s="132" t="s">
        <v>111</v>
      </c>
      <c r="B58" s="119" t="s">
        <v>133</v>
      </c>
      <c r="C58" s="119" t="s">
        <v>253</v>
      </c>
      <c r="D58" s="121">
        <v>800</v>
      </c>
      <c r="E58" s="124">
        <f t="shared" si="4"/>
        <v>200</v>
      </c>
      <c r="H58" s="68">
        <f>'Прилож №3 ведомств.'!E58</f>
        <v>200</v>
      </c>
      <c r="I58" s="71">
        <f t="shared" si="3"/>
        <v>0</v>
      </c>
    </row>
    <row r="59" spans="1:9" ht="18.75" x14ac:dyDescent="0.3">
      <c r="A59" s="132" t="s">
        <v>254</v>
      </c>
      <c r="B59" s="119" t="s">
        <v>133</v>
      </c>
      <c r="C59" s="119" t="s">
        <v>253</v>
      </c>
      <c r="D59" s="121">
        <v>830</v>
      </c>
      <c r="E59" s="124">
        <v>200</v>
      </c>
      <c r="H59" s="68">
        <f>'Прилож №3 ведомств.'!E59</f>
        <v>200</v>
      </c>
      <c r="I59" s="71">
        <f t="shared" si="3"/>
        <v>0</v>
      </c>
    </row>
    <row r="60" spans="1:9" ht="18.75" x14ac:dyDescent="0.3">
      <c r="A60" s="280" t="s">
        <v>255</v>
      </c>
      <c r="B60" s="110" t="s">
        <v>133</v>
      </c>
      <c r="C60" s="110" t="s">
        <v>256</v>
      </c>
      <c r="D60" s="213"/>
      <c r="E60" s="281">
        <f>E61</f>
        <v>150</v>
      </c>
      <c r="H60" s="68">
        <f>'Прилож №3 ведомств.'!E60</f>
        <v>150</v>
      </c>
      <c r="I60" s="71">
        <f t="shared" si="3"/>
        <v>0</v>
      </c>
    </row>
    <row r="61" spans="1:9" ht="37.5" x14ac:dyDescent="0.3">
      <c r="A61" s="78" t="s">
        <v>109</v>
      </c>
      <c r="B61" s="120" t="s">
        <v>133</v>
      </c>
      <c r="C61" s="119" t="s">
        <v>256</v>
      </c>
      <c r="D61" s="216">
        <v>200</v>
      </c>
      <c r="E61" s="282">
        <f>E62</f>
        <v>150</v>
      </c>
      <c r="H61" s="68">
        <f>'Прилож №3 ведомств.'!E61</f>
        <v>150</v>
      </c>
      <c r="I61" s="71">
        <f t="shared" si="3"/>
        <v>0</v>
      </c>
    </row>
    <row r="62" spans="1:9" ht="37.5" x14ac:dyDescent="0.3">
      <c r="A62" s="78" t="s">
        <v>110</v>
      </c>
      <c r="B62" s="120" t="s">
        <v>133</v>
      </c>
      <c r="C62" s="119" t="s">
        <v>256</v>
      </c>
      <c r="D62" s="216">
        <v>240</v>
      </c>
      <c r="E62" s="124">
        <v>150</v>
      </c>
      <c r="H62" s="68">
        <f>'Прилож №3 ведомств.'!E62</f>
        <v>150</v>
      </c>
      <c r="I62" s="71">
        <f t="shared" si="3"/>
        <v>0</v>
      </c>
    </row>
    <row r="63" spans="1:9" ht="75" x14ac:dyDescent="0.3">
      <c r="A63" s="106" t="s">
        <v>120</v>
      </c>
      <c r="B63" s="110" t="s">
        <v>133</v>
      </c>
      <c r="C63" s="110" t="s">
        <v>121</v>
      </c>
      <c r="D63" s="121"/>
      <c r="E63" s="151">
        <f>E64</f>
        <v>7.5</v>
      </c>
      <c r="H63" s="68">
        <f>'Прилож №3 ведомств.'!E63</f>
        <v>7.5</v>
      </c>
      <c r="I63" s="71">
        <f t="shared" si="3"/>
        <v>0</v>
      </c>
    </row>
    <row r="64" spans="1:9" ht="37.5" x14ac:dyDescent="0.3">
      <c r="A64" s="78" t="s">
        <v>109</v>
      </c>
      <c r="B64" s="119" t="s">
        <v>133</v>
      </c>
      <c r="C64" s="119" t="s">
        <v>121</v>
      </c>
      <c r="D64" s="204">
        <v>200</v>
      </c>
      <c r="E64" s="313">
        <f>E65</f>
        <v>7.5</v>
      </c>
      <c r="H64" s="68">
        <f>'Прилож №3 ведомств.'!E64</f>
        <v>7.5</v>
      </c>
      <c r="I64" s="71">
        <f t="shared" si="3"/>
        <v>0</v>
      </c>
    </row>
    <row r="65" spans="1:9" ht="37.5" x14ac:dyDescent="0.3">
      <c r="A65" s="78" t="s">
        <v>110</v>
      </c>
      <c r="B65" s="119" t="s">
        <v>133</v>
      </c>
      <c r="C65" s="119" t="s">
        <v>121</v>
      </c>
      <c r="D65" s="121">
        <v>240</v>
      </c>
      <c r="E65" s="313">
        <v>7.5</v>
      </c>
      <c r="H65" s="68">
        <f>'Прилож №3 ведомств.'!E65</f>
        <v>7.5</v>
      </c>
      <c r="I65" s="71">
        <f t="shared" si="3"/>
        <v>0</v>
      </c>
    </row>
    <row r="66" spans="1:9" ht="37.5" x14ac:dyDescent="0.3">
      <c r="A66" s="108" t="s">
        <v>136</v>
      </c>
      <c r="B66" s="93" t="s">
        <v>234</v>
      </c>
      <c r="C66" s="93" t="s">
        <v>137</v>
      </c>
      <c r="D66" s="88"/>
      <c r="E66" s="73">
        <f>E67</f>
        <v>150</v>
      </c>
      <c r="H66" s="68">
        <f>'Прилож №3 ведомств.'!E66</f>
        <v>150</v>
      </c>
      <c r="I66" s="71">
        <f t="shared" si="3"/>
        <v>0</v>
      </c>
    </row>
    <row r="67" spans="1:9" ht="56.25" x14ac:dyDescent="0.3">
      <c r="A67" s="91" t="s">
        <v>138</v>
      </c>
      <c r="B67" s="93" t="s">
        <v>141</v>
      </c>
      <c r="C67" s="93"/>
      <c r="D67" s="88"/>
      <c r="E67" s="73">
        <f>E68</f>
        <v>150</v>
      </c>
      <c r="H67" s="68">
        <f>'Прилож №3 ведомств.'!E67</f>
        <v>150</v>
      </c>
      <c r="I67" s="71">
        <f t="shared" si="3"/>
        <v>0</v>
      </c>
    </row>
    <row r="68" spans="1:9" ht="93.75" x14ac:dyDescent="0.3">
      <c r="A68" s="91" t="s">
        <v>140</v>
      </c>
      <c r="B68" s="110" t="s">
        <v>141</v>
      </c>
      <c r="C68" s="93" t="s">
        <v>142</v>
      </c>
      <c r="D68" s="75"/>
      <c r="E68" s="95">
        <f>E69</f>
        <v>150</v>
      </c>
      <c r="H68" s="68">
        <f>'Прилож №3 ведомств.'!E68</f>
        <v>150</v>
      </c>
      <c r="I68" s="71">
        <f t="shared" si="3"/>
        <v>0</v>
      </c>
    </row>
    <row r="69" spans="1:9" ht="37.5" x14ac:dyDescent="0.3">
      <c r="A69" s="78" t="s">
        <v>109</v>
      </c>
      <c r="B69" s="74" t="s">
        <v>141</v>
      </c>
      <c r="C69" s="74" t="s">
        <v>142</v>
      </c>
      <c r="D69" s="75">
        <v>200</v>
      </c>
      <c r="E69" s="111">
        <f>E70</f>
        <v>150</v>
      </c>
      <c r="H69" s="68">
        <f>'Прилож №3 ведомств.'!E69</f>
        <v>150</v>
      </c>
      <c r="I69" s="71">
        <f t="shared" si="3"/>
        <v>0</v>
      </c>
    </row>
    <row r="70" spans="1:9" ht="37.5" x14ac:dyDescent="0.3">
      <c r="A70" s="103" t="s">
        <v>110</v>
      </c>
      <c r="B70" s="74" t="s">
        <v>141</v>
      </c>
      <c r="C70" s="74" t="s">
        <v>142</v>
      </c>
      <c r="D70" s="75">
        <v>240</v>
      </c>
      <c r="E70" s="111">
        <v>150</v>
      </c>
      <c r="H70" s="68">
        <f>'Прилож №3 ведомств.'!E70</f>
        <v>150</v>
      </c>
      <c r="I70" s="71">
        <f t="shared" si="3"/>
        <v>0</v>
      </c>
    </row>
    <row r="71" spans="1:9" ht="18.75" x14ac:dyDescent="0.3">
      <c r="A71" s="112" t="s">
        <v>143</v>
      </c>
      <c r="B71" s="110" t="s">
        <v>236</v>
      </c>
      <c r="C71" s="110"/>
      <c r="D71" s="213"/>
      <c r="E71" s="114">
        <f>E72</f>
        <v>0</v>
      </c>
      <c r="H71" s="68">
        <f>'Прилож №3 ведомств.'!E71</f>
        <v>0</v>
      </c>
      <c r="I71" s="71">
        <f t="shared" si="3"/>
        <v>0</v>
      </c>
    </row>
    <row r="72" spans="1:9" ht="18.75" x14ac:dyDescent="0.3">
      <c r="A72" s="112" t="s">
        <v>144</v>
      </c>
      <c r="B72" s="110" t="s">
        <v>146</v>
      </c>
      <c r="C72" s="110"/>
      <c r="D72" s="213"/>
      <c r="E72" s="114">
        <f>E74</f>
        <v>0</v>
      </c>
      <c r="H72" s="68">
        <f>'Прилож №3 ведомств.'!E72</f>
        <v>0</v>
      </c>
      <c r="I72" s="71">
        <f t="shared" si="3"/>
        <v>0</v>
      </c>
    </row>
    <row r="73" spans="1:9" ht="56.25" x14ac:dyDescent="0.3">
      <c r="A73" s="91" t="s">
        <v>145</v>
      </c>
      <c r="B73" s="110" t="s">
        <v>146</v>
      </c>
      <c r="C73" s="110"/>
      <c r="D73" s="213"/>
      <c r="E73" s="114">
        <f>E74</f>
        <v>0</v>
      </c>
      <c r="H73" s="68">
        <f>'Прилож №3 ведомств.'!E73</f>
        <v>0</v>
      </c>
      <c r="I73" s="71">
        <f t="shared" si="3"/>
        <v>0</v>
      </c>
    </row>
    <row r="74" spans="1:9" ht="56.25" x14ac:dyDescent="0.3">
      <c r="A74" s="116" t="s">
        <v>147</v>
      </c>
      <c r="B74" s="110" t="s">
        <v>146</v>
      </c>
      <c r="C74" s="117" t="s">
        <v>148</v>
      </c>
      <c r="D74" s="213"/>
      <c r="E74" s="114">
        <f>E75+E77</f>
        <v>0</v>
      </c>
      <c r="H74" s="68">
        <f>'Прилож №3 ведомств.'!E74</f>
        <v>0</v>
      </c>
      <c r="I74" s="71">
        <f t="shared" si="3"/>
        <v>0</v>
      </c>
    </row>
    <row r="75" spans="1:9" ht="75" x14ac:dyDescent="0.3">
      <c r="A75" s="296" t="s">
        <v>99</v>
      </c>
      <c r="B75" s="119" t="s">
        <v>146</v>
      </c>
      <c r="C75" s="120" t="s">
        <v>148</v>
      </c>
      <c r="D75" s="121">
        <v>100</v>
      </c>
      <c r="E75" s="124">
        <f>E76</f>
        <v>0</v>
      </c>
      <c r="H75" s="68">
        <f>'Прилож №3 ведомств.'!E75</f>
        <v>0</v>
      </c>
      <c r="I75" s="71">
        <f t="shared" si="3"/>
        <v>0</v>
      </c>
    </row>
    <row r="76" spans="1:9" ht="18.75" x14ac:dyDescent="0.3">
      <c r="A76" s="132" t="s">
        <v>149</v>
      </c>
      <c r="B76" s="119" t="s">
        <v>146</v>
      </c>
      <c r="C76" s="120" t="s">
        <v>148</v>
      </c>
      <c r="D76" s="121">
        <v>110</v>
      </c>
      <c r="E76" s="124">
        <f>621-621</f>
        <v>0</v>
      </c>
      <c r="H76" s="68">
        <f>'Прилож №3 ведомств.'!E76</f>
        <v>0</v>
      </c>
      <c r="I76" s="71">
        <f t="shared" si="3"/>
        <v>0</v>
      </c>
    </row>
    <row r="77" spans="1:9" ht="37.5" x14ac:dyDescent="0.3">
      <c r="A77" s="78" t="s">
        <v>109</v>
      </c>
      <c r="B77" s="119" t="s">
        <v>146</v>
      </c>
      <c r="C77" s="120" t="s">
        <v>148</v>
      </c>
      <c r="D77" s="121">
        <v>200</v>
      </c>
      <c r="E77" s="124">
        <f>E78</f>
        <v>0</v>
      </c>
      <c r="H77" s="68">
        <f>'Прилож №3 ведомств.'!E77</f>
        <v>0</v>
      </c>
      <c r="I77" s="71">
        <f t="shared" si="3"/>
        <v>0</v>
      </c>
    </row>
    <row r="78" spans="1:9" ht="37.5" x14ac:dyDescent="0.3">
      <c r="A78" s="78" t="s">
        <v>110</v>
      </c>
      <c r="B78" s="119" t="s">
        <v>146</v>
      </c>
      <c r="C78" s="120" t="s">
        <v>148</v>
      </c>
      <c r="D78" s="121">
        <v>240</v>
      </c>
      <c r="E78" s="124">
        <f>105.2-105.2</f>
        <v>0</v>
      </c>
      <c r="H78" s="68">
        <f>'Прилож №3 ведомств.'!E78</f>
        <v>0</v>
      </c>
      <c r="I78" s="71">
        <f t="shared" si="3"/>
        <v>0</v>
      </c>
    </row>
    <row r="79" spans="1:9" ht="18.75" x14ac:dyDescent="0.3">
      <c r="A79" s="70" t="s">
        <v>150</v>
      </c>
      <c r="B79" s="93" t="s">
        <v>237</v>
      </c>
      <c r="C79" s="93"/>
      <c r="D79" s="88"/>
      <c r="E79" s="95">
        <f>E80</f>
        <v>33113.5</v>
      </c>
      <c r="F79" s="71"/>
      <c r="H79" s="68">
        <f>'Прилож №3 ведомств.'!E79</f>
        <v>33113.5</v>
      </c>
      <c r="I79" s="71">
        <f t="shared" si="3"/>
        <v>0</v>
      </c>
    </row>
    <row r="80" spans="1:9" ht="18.75" x14ac:dyDescent="0.3">
      <c r="A80" s="125" t="s">
        <v>152</v>
      </c>
      <c r="B80" s="87" t="s">
        <v>153</v>
      </c>
      <c r="C80" s="87"/>
      <c r="D80" s="126"/>
      <c r="E80" s="127">
        <f>E81+E88</f>
        <v>33113.5</v>
      </c>
      <c r="F80" s="71"/>
      <c r="H80" s="68">
        <f>'Прилож №3 ведомств.'!E80</f>
        <v>33113.5</v>
      </c>
      <c r="I80" s="71">
        <f t="shared" si="3"/>
        <v>0</v>
      </c>
    </row>
    <row r="81" spans="1:9" ht="62.25" customHeight="1" x14ac:dyDescent="0.3">
      <c r="A81" s="91" t="s">
        <v>162</v>
      </c>
      <c r="B81" s="129" t="s">
        <v>153</v>
      </c>
      <c r="C81" s="93" t="s">
        <v>163</v>
      </c>
      <c r="D81" s="88"/>
      <c r="E81" s="95">
        <f>E82+E84+E86</f>
        <v>9703.8000000000011</v>
      </c>
      <c r="F81" s="71"/>
      <c r="H81" s="68">
        <f>'Прилож №3 ведомств.'!E81</f>
        <v>9703.8000000000011</v>
      </c>
      <c r="I81" s="71">
        <f t="shared" si="3"/>
        <v>0</v>
      </c>
    </row>
    <row r="82" spans="1:9" ht="75" x14ac:dyDescent="0.3">
      <c r="A82" s="78" t="s">
        <v>99</v>
      </c>
      <c r="B82" s="74" t="s">
        <v>153</v>
      </c>
      <c r="C82" s="74" t="s">
        <v>163</v>
      </c>
      <c r="D82" s="75">
        <v>100</v>
      </c>
      <c r="E82" s="111">
        <f>E83</f>
        <v>8816.2000000000007</v>
      </c>
      <c r="F82" s="71"/>
      <c r="H82" s="68">
        <f>'Прилож №3 ведомств.'!E82</f>
        <v>8816.2000000000007</v>
      </c>
      <c r="I82" s="71">
        <f t="shared" si="3"/>
        <v>0</v>
      </c>
    </row>
    <row r="83" spans="1:9" ht="18.75" x14ac:dyDescent="0.3">
      <c r="A83" s="132" t="s">
        <v>149</v>
      </c>
      <c r="B83" s="74" t="s">
        <v>153</v>
      </c>
      <c r="C83" s="74" t="s">
        <v>163</v>
      </c>
      <c r="D83" s="75">
        <v>110</v>
      </c>
      <c r="E83" s="111">
        <f>8353.1+463.1</f>
        <v>8816.2000000000007</v>
      </c>
      <c r="F83" s="71"/>
      <c r="H83" s="68">
        <f>'Прилож №3 ведомств.'!E83</f>
        <v>8816.2000000000007</v>
      </c>
      <c r="I83" s="71">
        <f t="shared" si="3"/>
        <v>0</v>
      </c>
    </row>
    <row r="84" spans="1:9" ht="37.5" x14ac:dyDescent="0.3">
      <c r="A84" s="78" t="s">
        <v>109</v>
      </c>
      <c r="B84" s="74" t="s">
        <v>153</v>
      </c>
      <c r="C84" s="74" t="s">
        <v>163</v>
      </c>
      <c r="D84" s="75">
        <v>200</v>
      </c>
      <c r="E84" s="111">
        <f>E85</f>
        <v>885.6</v>
      </c>
      <c r="F84" s="71"/>
      <c r="H84" s="68">
        <f>'Прилож №3 ведомств.'!E84</f>
        <v>885.6</v>
      </c>
      <c r="I84" s="71">
        <f t="shared" si="3"/>
        <v>0</v>
      </c>
    </row>
    <row r="85" spans="1:9" ht="37.5" x14ac:dyDescent="0.3">
      <c r="A85" s="78" t="s">
        <v>110</v>
      </c>
      <c r="B85" s="74" t="s">
        <v>153</v>
      </c>
      <c r="C85" s="74" t="s">
        <v>163</v>
      </c>
      <c r="D85" s="75">
        <v>240</v>
      </c>
      <c r="E85" s="111">
        <v>885.6</v>
      </c>
      <c r="F85" s="71"/>
      <c r="H85" s="68">
        <f>'Прилож №3 ведомств.'!E85</f>
        <v>885.6</v>
      </c>
      <c r="I85" s="71">
        <f t="shared" si="3"/>
        <v>0</v>
      </c>
    </row>
    <row r="86" spans="1:9" ht="18.75" x14ac:dyDescent="0.3">
      <c r="A86" s="90" t="s">
        <v>111</v>
      </c>
      <c r="B86" s="74" t="s">
        <v>153</v>
      </c>
      <c r="C86" s="74" t="s">
        <v>163</v>
      </c>
      <c r="D86" s="75">
        <v>800</v>
      </c>
      <c r="E86" s="111">
        <f>E87</f>
        <v>2</v>
      </c>
      <c r="F86" s="71"/>
      <c r="H86" s="68">
        <f>'Прилож №3 ведомств.'!E86</f>
        <v>2</v>
      </c>
      <c r="I86" s="71">
        <f t="shared" si="3"/>
        <v>0</v>
      </c>
    </row>
    <row r="87" spans="1:9" ht="18.75" x14ac:dyDescent="0.3">
      <c r="A87" s="90" t="s">
        <v>112</v>
      </c>
      <c r="B87" s="74" t="s">
        <v>153</v>
      </c>
      <c r="C87" s="74" t="s">
        <v>163</v>
      </c>
      <c r="D87" s="75">
        <v>850</v>
      </c>
      <c r="E87" s="111">
        <v>2</v>
      </c>
      <c r="F87" s="71"/>
      <c r="H87" s="68">
        <f>'Прилож №3 ведомств.'!E87</f>
        <v>2</v>
      </c>
      <c r="I87" s="71">
        <f t="shared" si="3"/>
        <v>0</v>
      </c>
    </row>
    <row r="88" spans="1:9" ht="56.25" x14ac:dyDescent="0.3">
      <c r="A88" s="108" t="s">
        <v>145</v>
      </c>
      <c r="B88" s="87" t="s">
        <v>153</v>
      </c>
      <c r="C88" s="87"/>
      <c r="D88" s="126"/>
      <c r="E88" s="127">
        <f>E89+E95+E98+E101+E104</f>
        <v>23409.699999999997</v>
      </c>
      <c r="H88" s="68">
        <f>'Прилож №3 ведомств.'!E88</f>
        <v>23409.699999999997</v>
      </c>
      <c r="I88" s="71">
        <f t="shared" si="3"/>
        <v>0</v>
      </c>
    </row>
    <row r="89" spans="1:9" ht="131.25" x14ac:dyDescent="0.3">
      <c r="A89" s="86" t="s">
        <v>282</v>
      </c>
      <c r="B89" s="87" t="s">
        <v>153</v>
      </c>
      <c r="C89" s="87" t="s">
        <v>154</v>
      </c>
      <c r="D89" s="126"/>
      <c r="E89" s="127">
        <f>E90</f>
        <v>4995</v>
      </c>
      <c r="H89" s="68">
        <f>'Прилож №3 ведомств.'!E89</f>
        <v>4995</v>
      </c>
      <c r="I89" s="71">
        <f t="shared" si="3"/>
        <v>0</v>
      </c>
    </row>
    <row r="90" spans="1:9" ht="37.5" x14ac:dyDescent="0.3">
      <c r="A90" s="78" t="s">
        <v>109</v>
      </c>
      <c r="B90" s="89" t="s">
        <v>153</v>
      </c>
      <c r="C90" s="89" t="s">
        <v>154</v>
      </c>
      <c r="D90" s="75">
        <v>200</v>
      </c>
      <c r="E90" s="128">
        <f>E91</f>
        <v>4995</v>
      </c>
      <c r="H90" s="68">
        <f>'Прилож №3 ведомств.'!E90</f>
        <v>4995</v>
      </c>
      <c r="I90" s="71">
        <f t="shared" si="3"/>
        <v>0</v>
      </c>
    </row>
    <row r="91" spans="1:9" ht="37.5" x14ac:dyDescent="0.3">
      <c r="A91" s="78" t="s">
        <v>110</v>
      </c>
      <c r="B91" s="89" t="s">
        <v>153</v>
      </c>
      <c r="C91" s="89" t="s">
        <v>154</v>
      </c>
      <c r="D91" s="75">
        <v>240</v>
      </c>
      <c r="E91" s="128">
        <f>3500+1495</f>
        <v>4995</v>
      </c>
      <c r="H91" s="68">
        <f>'Прилож №3 ведомств.'!E91</f>
        <v>4995</v>
      </c>
      <c r="I91" s="71">
        <f t="shared" si="3"/>
        <v>0</v>
      </c>
    </row>
    <row r="92" spans="1:9" ht="37.5" hidden="1" x14ac:dyDescent="0.3">
      <c r="A92" s="91" t="s">
        <v>155</v>
      </c>
      <c r="B92" s="87" t="s">
        <v>153</v>
      </c>
      <c r="C92" s="87" t="s">
        <v>156</v>
      </c>
      <c r="D92" s="75"/>
      <c r="E92" s="128">
        <f>SUM(E93)</f>
        <v>0</v>
      </c>
      <c r="H92" s="68" t="e">
        <f>'Прилож №3 ведомств.'!#REF!</f>
        <v>#REF!</v>
      </c>
      <c r="I92" s="71" t="e">
        <f t="shared" si="3"/>
        <v>#REF!</v>
      </c>
    </row>
    <row r="93" spans="1:9" ht="37.5" hidden="1" x14ac:dyDescent="0.3">
      <c r="A93" s="78" t="s">
        <v>109</v>
      </c>
      <c r="B93" s="89" t="s">
        <v>153</v>
      </c>
      <c r="C93" s="89" t="s">
        <v>156</v>
      </c>
      <c r="D93" s="75">
        <v>200</v>
      </c>
      <c r="E93" s="128">
        <f>SUM(E94)</f>
        <v>0</v>
      </c>
      <c r="H93" s="68" t="e">
        <f>'Прилож №3 ведомств.'!#REF!</f>
        <v>#REF!</v>
      </c>
      <c r="I93" s="71" t="e">
        <f t="shared" si="3"/>
        <v>#REF!</v>
      </c>
    </row>
    <row r="94" spans="1:9" ht="37.5" hidden="1" x14ac:dyDescent="0.3">
      <c r="A94" s="78" t="s">
        <v>110</v>
      </c>
      <c r="B94" s="89" t="s">
        <v>153</v>
      </c>
      <c r="C94" s="89" t="s">
        <v>156</v>
      </c>
      <c r="D94" s="75">
        <v>240</v>
      </c>
      <c r="E94" s="128">
        <f>837.9-0.3-837.6</f>
        <v>0</v>
      </c>
      <c r="H94" s="68" t="e">
        <f>'Прилож №3 ведомств.'!#REF!</f>
        <v>#REF!</v>
      </c>
      <c r="I94" s="71" t="e">
        <f t="shared" si="3"/>
        <v>#REF!</v>
      </c>
    </row>
    <row r="95" spans="1:9" ht="206.25" x14ac:dyDescent="0.3">
      <c r="A95" s="108" t="s">
        <v>283</v>
      </c>
      <c r="B95" s="87" t="s">
        <v>153</v>
      </c>
      <c r="C95" s="87" t="s">
        <v>157</v>
      </c>
      <c r="D95" s="88"/>
      <c r="E95" s="127">
        <f>E96</f>
        <v>55</v>
      </c>
      <c r="H95" s="68">
        <f>'Прилож №3 ведомств.'!E92</f>
        <v>55</v>
      </c>
      <c r="I95" s="71">
        <f t="shared" si="3"/>
        <v>0</v>
      </c>
    </row>
    <row r="96" spans="1:9" ht="37.5" x14ac:dyDescent="0.3">
      <c r="A96" s="78" t="s">
        <v>109</v>
      </c>
      <c r="B96" s="89" t="s">
        <v>153</v>
      </c>
      <c r="C96" s="89" t="s">
        <v>157</v>
      </c>
      <c r="D96" s="75">
        <v>200</v>
      </c>
      <c r="E96" s="128">
        <f>E97</f>
        <v>55</v>
      </c>
      <c r="H96" s="68">
        <f>'Прилож №3 ведомств.'!E93</f>
        <v>55</v>
      </c>
      <c r="I96" s="71">
        <f t="shared" si="3"/>
        <v>0</v>
      </c>
    </row>
    <row r="97" spans="1:9" ht="37.5" x14ac:dyDescent="0.3">
      <c r="A97" s="78" t="s">
        <v>110</v>
      </c>
      <c r="B97" s="89" t="s">
        <v>153</v>
      </c>
      <c r="C97" s="89" t="s">
        <v>157</v>
      </c>
      <c r="D97" s="75">
        <v>240</v>
      </c>
      <c r="E97" s="128">
        <f>1400-1345</f>
        <v>55</v>
      </c>
      <c r="H97" s="68">
        <f>'Прилож №3 ведомств.'!E94</f>
        <v>55</v>
      </c>
      <c r="I97" s="71">
        <f t="shared" si="3"/>
        <v>0</v>
      </c>
    </row>
    <row r="98" spans="1:9" ht="192" customHeight="1" x14ac:dyDescent="0.3">
      <c r="A98" s="91" t="s">
        <v>158</v>
      </c>
      <c r="B98" s="87" t="s">
        <v>153</v>
      </c>
      <c r="C98" s="87" t="s">
        <v>159</v>
      </c>
      <c r="D98" s="126"/>
      <c r="E98" s="127">
        <f>E99</f>
        <v>14467.1</v>
      </c>
      <c r="H98" s="68">
        <f>'Прилож №3 ведомств.'!E95</f>
        <v>14467.1</v>
      </c>
      <c r="I98" s="71">
        <f t="shared" si="3"/>
        <v>0</v>
      </c>
    </row>
    <row r="99" spans="1:9" ht="37.5" x14ac:dyDescent="0.3">
      <c r="A99" s="78" t="s">
        <v>109</v>
      </c>
      <c r="B99" s="89" t="s">
        <v>153</v>
      </c>
      <c r="C99" s="89" t="s">
        <v>159</v>
      </c>
      <c r="D99" s="75">
        <v>200</v>
      </c>
      <c r="E99" s="128">
        <f>E100</f>
        <v>14467.1</v>
      </c>
      <c r="H99" s="68">
        <f>'Прилож №3 ведомств.'!E96</f>
        <v>14467.1</v>
      </c>
      <c r="I99" s="71">
        <f t="shared" si="3"/>
        <v>0</v>
      </c>
    </row>
    <row r="100" spans="1:9" ht="37.5" x14ac:dyDescent="0.3">
      <c r="A100" s="78" t="s">
        <v>110</v>
      </c>
      <c r="B100" s="89" t="s">
        <v>153</v>
      </c>
      <c r="C100" s="89" t="s">
        <v>159</v>
      </c>
      <c r="D100" s="75">
        <v>240</v>
      </c>
      <c r="E100" s="128">
        <f>12650+1817.1</f>
        <v>14467.1</v>
      </c>
      <c r="H100" s="68">
        <f>'Прилож №3 ведомств.'!E97</f>
        <v>14467.1</v>
      </c>
      <c r="I100" s="71">
        <f t="shared" si="3"/>
        <v>0</v>
      </c>
    </row>
    <row r="101" spans="1:9" ht="58.5" customHeight="1" x14ac:dyDescent="0.3">
      <c r="A101" s="94" t="s">
        <v>284</v>
      </c>
      <c r="B101" s="87" t="s">
        <v>153</v>
      </c>
      <c r="C101" s="87" t="s">
        <v>160</v>
      </c>
      <c r="D101" s="126"/>
      <c r="E101" s="127">
        <f>E102</f>
        <v>3852.6</v>
      </c>
      <c r="H101" s="68">
        <f>'Прилож №3 ведомств.'!E98</f>
        <v>3852.6</v>
      </c>
      <c r="I101" s="71">
        <f t="shared" si="3"/>
        <v>0</v>
      </c>
    </row>
    <row r="102" spans="1:9" ht="37.5" x14ac:dyDescent="0.3">
      <c r="A102" s="78" t="s">
        <v>109</v>
      </c>
      <c r="B102" s="89" t="s">
        <v>153</v>
      </c>
      <c r="C102" s="89" t="s">
        <v>160</v>
      </c>
      <c r="D102" s="75">
        <v>200</v>
      </c>
      <c r="E102" s="128">
        <f>E103</f>
        <v>3852.6</v>
      </c>
      <c r="H102" s="68">
        <f>'Прилож №3 ведомств.'!E99</f>
        <v>3852.6</v>
      </c>
      <c r="I102" s="71">
        <f t="shared" si="3"/>
        <v>0</v>
      </c>
    </row>
    <row r="103" spans="1:9" ht="37.5" x14ac:dyDescent="0.3">
      <c r="A103" s="78" t="s">
        <v>110</v>
      </c>
      <c r="B103" s="89" t="s">
        <v>153</v>
      </c>
      <c r="C103" s="89" t="s">
        <v>160</v>
      </c>
      <c r="D103" s="75">
        <v>240</v>
      </c>
      <c r="E103" s="128">
        <f>4833.5-980.9</f>
        <v>3852.6</v>
      </c>
      <c r="H103" s="68">
        <f>'Прилож №3 ведомств.'!E100</f>
        <v>3852.6</v>
      </c>
      <c r="I103" s="71">
        <f t="shared" si="3"/>
        <v>0</v>
      </c>
    </row>
    <row r="104" spans="1:9" ht="37.5" x14ac:dyDescent="0.3">
      <c r="A104" s="108" t="s">
        <v>285</v>
      </c>
      <c r="B104" s="87" t="s">
        <v>153</v>
      </c>
      <c r="C104" s="93" t="s">
        <v>161</v>
      </c>
      <c r="D104" s="88"/>
      <c r="E104" s="127">
        <f>E105</f>
        <v>40</v>
      </c>
      <c r="H104" s="68">
        <f>'Прилож №3 ведомств.'!E101</f>
        <v>40</v>
      </c>
      <c r="I104" s="71">
        <f t="shared" si="3"/>
        <v>0</v>
      </c>
    </row>
    <row r="105" spans="1:9" ht="37.5" x14ac:dyDescent="0.3">
      <c r="A105" s="78" t="s">
        <v>109</v>
      </c>
      <c r="B105" s="89" t="s">
        <v>153</v>
      </c>
      <c r="C105" s="74" t="s">
        <v>161</v>
      </c>
      <c r="D105" s="75">
        <v>200</v>
      </c>
      <c r="E105" s="128">
        <f>E106</f>
        <v>40</v>
      </c>
      <c r="H105" s="68">
        <f>'Прилож №3 ведомств.'!E102</f>
        <v>40</v>
      </c>
      <c r="I105" s="71">
        <f t="shared" si="3"/>
        <v>0</v>
      </c>
    </row>
    <row r="106" spans="1:9" ht="37.5" x14ac:dyDescent="0.3">
      <c r="A106" s="78" t="s">
        <v>110</v>
      </c>
      <c r="B106" s="89" t="s">
        <v>153</v>
      </c>
      <c r="C106" s="74" t="s">
        <v>161</v>
      </c>
      <c r="D106" s="75">
        <v>240</v>
      </c>
      <c r="E106" s="128">
        <f>300-260</f>
        <v>40</v>
      </c>
      <c r="H106" s="68">
        <f>'Прилож №3 ведомств.'!E103</f>
        <v>40</v>
      </c>
      <c r="I106" s="71">
        <f t="shared" ref="I106:I169" si="5">E106-H106</f>
        <v>0</v>
      </c>
    </row>
    <row r="107" spans="1:9" ht="18.75" x14ac:dyDescent="0.3">
      <c r="A107" s="70" t="s">
        <v>164</v>
      </c>
      <c r="B107" s="93" t="s">
        <v>239</v>
      </c>
      <c r="C107" s="93"/>
      <c r="D107" s="88"/>
      <c r="E107" s="95">
        <f>E108+E112</f>
        <v>1492.8</v>
      </c>
      <c r="H107" s="68">
        <f>'Прилож №3 ведомств.'!E104</f>
        <v>1492.8</v>
      </c>
      <c r="I107" s="71">
        <f t="shared" si="5"/>
        <v>0</v>
      </c>
    </row>
    <row r="108" spans="1:9" ht="37.5" x14ac:dyDescent="0.3">
      <c r="A108" s="91" t="s">
        <v>166</v>
      </c>
      <c r="B108" s="93" t="s">
        <v>168</v>
      </c>
      <c r="C108" s="93"/>
      <c r="D108" s="88"/>
      <c r="E108" s="95">
        <f>E109</f>
        <v>127.8</v>
      </c>
      <c r="H108" s="68">
        <f>'Прилож №3 ведомств.'!E105</f>
        <v>127.8</v>
      </c>
      <c r="I108" s="71">
        <f t="shared" si="5"/>
        <v>0</v>
      </c>
    </row>
    <row r="109" spans="1:9" ht="225" customHeight="1" x14ac:dyDescent="0.3">
      <c r="A109" s="91" t="s">
        <v>167</v>
      </c>
      <c r="B109" s="93" t="s">
        <v>168</v>
      </c>
      <c r="C109" s="110" t="s">
        <v>169</v>
      </c>
      <c r="D109" s="88"/>
      <c r="E109" s="95">
        <f>E110</f>
        <v>127.8</v>
      </c>
      <c r="H109" s="68">
        <f>'Прилож №3 ведомств.'!E106</f>
        <v>127.8</v>
      </c>
      <c r="I109" s="71">
        <f t="shared" si="5"/>
        <v>0</v>
      </c>
    </row>
    <row r="110" spans="1:9" ht="37.5" x14ac:dyDescent="0.3">
      <c r="A110" s="78" t="s">
        <v>109</v>
      </c>
      <c r="B110" s="119" t="s">
        <v>168</v>
      </c>
      <c r="C110" s="119" t="s">
        <v>169</v>
      </c>
      <c r="D110" s="135">
        <v>200</v>
      </c>
      <c r="E110" s="124">
        <f>E111</f>
        <v>127.8</v>
      </c>
      <c r="H110" s="68">
        <f>'Прилож №3 ведомств.'!E107</f>
        <v>127.8</v>
      </c>
      <c r="I110" s="71">
        <f t="shared" si="5"/>
        <v>0</v>
      </c>
    </row>
    <row r="111" spans="1:9" ht="37.5" x14ac:dyDescent="0.3">
      <c r="A111" s="78" t="s">
        <v>110</v>
      </c>
      <c r="B111" s="119" t="s">
        <v>168</v>
      </c>
      <c r="C111" s="119" t="s">
        <v>169</v>
      </c>
      <c r="D111" s="135">
        <v>240</v>
      </c>
      <c r="E111" s="124">
        <v>127.8</v>
      </c>
      <c r="H111" s="68">
        <f>'Прилож №3 ведомств.'!E108</f>
        <v>127.8</v>
      </c>
      <c r="I111" s="71">
        <f t="shared" si="5"/>
        <v>0</v>
      </c>
    </row>
    <row r="112" spans="1:9" ht="18.75" x14ac:dyDescent="0.3">
      <c r="A112" s="91" t="s">
        <v>173</v>
      </c>
      <c r="B112" s="93" t="s">
        <v>174</v>
      </c>
      <c r="C112" s="93"/>
      <c r="D112" s="88"/>
      <c r="E112" s="95">
        <f>E113+E116+E120</f>
        <v>1365</v>
      </c>
      <c r="H112" s="68">
        <f>'Прилож №3 ведомств.'!E109</f>
        <v>1365</v>
      </c>
      <c r="I112" s="71">
        <f t="shared" si="5"/>
        <v>0</v>
      </c>
    </row>
    <row r="113" spans="1:9" ht="75" x14ac:dyDescent="0.3">
      <c r="A113" s="91" t="s">
        <v>286</v>
      </c>
      <c r="B113" s="110" t="s">
        <v>174</v>
      </c>
      <c r="C113" s="110" t="s">
        <v>287</v>
      </c>
      <c r="D113" s="235"/>
      <c r="E113" s="312">
        <f>E114</f>
        <v>100</v>
      </c>
      <c r="I113" s="71"/>
    </row>
    <row r="114" spans="1:9" ht="37.5" x14ac:dyDescent="0.3">
      <c r="A114" s="78" t="s">
        <v>109</v>
      </c>
      <c r="B114" s="119" t="s">
        <v>174</v>
      </c>
      <c r="C114" s="119" t="s">
        <v>287</v>
      </c>
      <c r="D114" s="235">
        <v>200</v>
      </c>
      <c r="E114" s="313">
        <f>E115</f>
        <v>100</v>
      </c>
      <c r="I114" s="71"/>
    </row>
    <row r="115" spans="1:9" ht="37.5" x14ac:dyDescent="0.3">
      <c r="A115" s="78" t="s">
        <v>110</v>
      </c>
      <c r="B115" s="119" t="s">
        <v>174</v>
      </c>
      <c r="C115" s="119" t="s">
        <v>287</v>
      </c>
      <c r="D115" s="235">
        <v>240</v>
      </c>
      <c r="E115" s="313">
        <v>100</v>
      </c>
      <c r="I115" s="71"/>
    </row>
    <row r="116" spans="1:9" ht="56.25" x14ac:dyDescent="0.3">
      <c r="A116" s="115" t="s">
        <v>145</v>
      </c>
      <c r="B116" s="110" t="s">
        <v>174</v>
      </c>
      <c r="C116" s="110" t="s">
        <v>175</v>
      </c>
      <c r="D116" s="150"/>
      <c r="E116" s="314">
        <f>E117</f>
        <v>743</v>
      </c>
      <c r="I116" s="71"/>
    </row>
    <row r="117" spans="1:9" ht="93.75" x14ac:dyDescent="0.3">
      <c r="A117" s="91" t="s">
        <v>288</v>
      </c>
      <c r="B117" s="220" t="s">
        <v>174</v>
      </c>
      <c r="C117" s="110" t="s">
        <v>175</v>
      </c>
      <c r="D117" s="150"/>
      <c r="E117" s="314">
        <f>E118</f>
        <v>743</v>
      </c>
      <c r="H117" s="68">
        <f>'Прилож №3 ведомств.'!E114</f>
        <v>743</v>
      </c>
      <c r="I117" s="71">
        <f t="shared" si="5"/>
        <v>0</v>
      </c>
    </row>
    <row r="118" spans="1:9" ht="37.5" x14ac:dyDescent="0.3">
      <c r="A118" s="78" t="s">
        <v>109</v>
      </c>
      <c r="B118" s="229" t="s">
        <v>174</v>
      </c>
      <c r="C118" s="119" t="s">
        <v>175</v>
      </c>
      <c r="D118" s="121">
        <v>200</v>
      </c>
      <c r="E118" s="226">
        <f>E119</f>
        <v>743</v>
      </c>
      <c r="H118" s="68">
        <f>'Прилож №3 ведомств.'!E115</f>
        <v>743</v>
      </c>
      <c r="I118" s="71">
        <f t="shared" si="5"/>
        <v>0</v>
      </c>
    </row>
    <row r="119" spans="1:9" ht="37.5" x14ac:dyDescent="0.3">
      <c r="A119" s="103" t="s">
        <v>110</v>
      </c>
      <c r="B119" s="74" t="s">
        <v>174</v>
      </c>
      <c r="C119" s="74" t="s">
        <v>175</v>
      </c>
      <c r="D119" s="75">
        <v>240</v>
      </c>
      <c r="E119" s="76">
        <v>743</v>
      </c>
      <c r="H119" s="68">
        <f>'Прилож №3 ведомств.'!E116</f>
        <v>743</v>
      </c>
      <c r="I119" s="71">
        <f t="shared" si="5"/>
        <v>0</v>
      </c>
    </row>
    <row r="120" spans="1:9" ht="41.25" customHeight="1" x14ac:dyDescent="0.3">
      <c r="A120" s="108" t="s">
        <v>170</v>
      </c>
      <c r="B120" s="93" t="s">
        <v>174</v>
      </c>
      <c r="C120" s="93"/>
      <c r="D120" s="88"/>
      <c r="E120" s="73">
        <f>E121+E124+E127+E130+E133</f>
        <v>522</v>
      </c>
      <c r="H120" s="68">
        <f>'Прилож №3 ведомств.'!E117</f>
        <v>522</v>
      </c>
      <c r="I120" s="71"/>
    </row>
    <row r="121" spans="1:9" ht="37.5" x14ac:dyDescent="0.3">
      <c r="A121" s="108" t="s">
        <v>176</v>
      </c>
      <c r="B121" s="93" t="s">
        <v>174</v>
      </c>
      <c r="C121" s="93" t="s">
        <v>177</v>
      </c>
      <c r="D121" s="88"/>
      <c r="E121" s="73">
        <f>E122</f>
        <v>24</v>
      </c>
      <c r="H121" s="68">
        <f>'Прилож №3 ведомств.'!E118</f>
        <v>24</v>
      </c>
      <c r="I121" s="71">
        <f t="shared" si="5"/>
        <v>0</v>
      </c>
    </row>
    <row r="122" spans="1:9" ht="37.5" x14ac:dyDescent="0.3">
      <c r="A122" s="78" t="s">
        <v>109</v>
      </c>
      <c r="B122" s="74" t="s">
        <v>174</v>
      </c>
      <c r="C122" s="74" t="s">
        <v>177</v>
      </c>
      <c r="D122" s="75">
        <v>200</v>
      </c>
      <c r="E122" s="76">
        <f>E123</f>
        <v>24</v>
      </c>
      <c r="H122" s="68">
        <f>'Прилож №3 ведомств.'!E119</f>
        <v>24</v>
      </c>
      <c r="I122" s="71">
        <f t="shared" si="5"/>
        <v>0</v>
      </c>
    </row>
    <row r="123" spans="1:9" ht="37.5" x14ac:dyDescent="0.3">
      <c r="A123" s="85" t="s">
        <v>110</v>
      </c>
      <c r="B123" s="74" t="s">
        <v>174</v>
      </c>
      <c r="C123" s="74" t="s">
        <v>177</v>
      </c>
      <c r="D123" s="75">
        <v>240</v>
      </c>
      <c r="E123" s="76">
        <v>24</v>
      </c>
      <c r="H123" s="68">
        <f>'Прилож №3 ведомств.'!E120</f>
        <v>24</v>
      </c>
      <c r="I123" s="71">
        <f t="shared" si="5"/>
        <v>0</v>
      </c>
    </row>
    <row r="124" spans="1:9" ht="37.5" x14ac:dyDescent="0.3">
      <c r="A124" s="108" t="s">
        <v>178</v>
      </c>
      <c r="B124" s="93" t="s">
        <v>174</v>
      </c>
      <c r="C124" s="93" t="s">
        <v>179</v>
      </c>
      <c r="D124" s="88"/>
      <c r="E124" s="73">
        <f>E125</f>
        <v>160</v>
      </c>
      <c r="H124" s="68">
        <f>'Прилож №3 ведомств.'!E121</f>
        <v>160</v>
      </c>
      <c r="I124" s="71">
        <f t="shared" si="5"/>
        <v>0</v>
      </c>
    </row>
    <row r="125" spans="1:9" ht="37.5" x14ac:dyDescent="0.3">
      <c r="A125" s="78" t="s">
        <v>109</v>
      </c>
      <c r="B125" s="74" t="s">
        <v>174</v>
      </c>
      <c r="C125" s="74" t="s">
        <v>179</v>
      </c>
      <c r="D125" s="75">
        <v>200</v>
      </c>
      <c r="E125" s="76">
        <f>E126</f>
        <v>160</v>
      </c>
      <c r="H125" s="68">
        <f>'Прилож №3 ведомств.'!E122</f>
        <v>160</v>
      </c>
      <c r="I125" s="71">
        <f t="shared" si="5"/>
        <v>0</v>
      </c>
    </row>
    <row r="126" spans="1:9" ht="37.5" x14ac:dyDescent="0.3">
      <c r="A126" s="103" t="s">
        <v>110</v>
      </c>
      <c r="B126" s="74" t="s">
        <v>174</v>
      </c>
      <c r="C126" s="74" t="s">
        <v>179</v>
      </c>
      <c r="D126" s="75">
        <v>240</v>
      </c>
      <c r="E126" s="76">
        <v>160</v>
      </c>
      <c r="H126" s="68">
        <f>'Прилож №3 ведомств.'!E123</f>
        <v>160</v>
      </c>
      <c r="I126" s="71">
        <f t="shared" si="5"/>
        <v>0</v>
      </c>
    </row>
    <row r="127" spans="1:9" ht="59.25" customHeight="1" x14ac:dyDescent="0.3">
      <c r="A127" s="91" t="s">
        <v>180</v>
      </c>
      <c r="B127" s="93" t="s">
        <v>174</v>
      </c>
      <c r="C127" s="93" t="s">
        <v>181</v>
      </c>
      <c r="D127" s="88"/>
      <c r="E127" s="73">
        <f>E128</f>
        <v>290</v>
      </c>
      <c r="H127" s="68">
        <v>290</v>
      </c>
      <c r="I127" s="71">
        <f t="shared" si="5"/>
        <v>0</v>
      </c>
    </row>
    <row r="128" spans="1:9" ht="37.5" x14ac:dyDescent="0.3">
      <c r="A128" s="78" t="s">
        <v>109</v>
      </c>
      <c r="B128" s="74" t="s">
        <v>174</v>
      </c>
      <c r="C128" s="74" t="s">
        <v>181</v>
      </c>
      <c r="D128" s="75">
        <v>200</v>
      </c>
      <c r="E128" s="76">
        <f>E129</f>
        <v>290</v>
      </c>
      <c r="H128" s="68">
        <f>'Прилож №3 ведомств.'!E124</f>
        <v>290</v>
      </c>
      <c r="I128" s="71">
        <f t="shared" si="5"/>
        <v>0</v>
      </c>
    </row>
    <row r="129" spans="1:9" ht="37.5" x14ac:dyDescent="0.3">
      <c r="A129" s="103" t="s">
        <v>110</v>
      </c>
      <c r="B129" s="74" t="s">
        <v>174</v>
      </c>
      <c r="C129" s="74" t="s">
        <v>182</v>
      </c>
      <c r="D129" s="75">
        <v>240</v>
      </c>
      <c r="E129" s="76">
        <v>290</v>
      </c>
      <c r="H129" s="68">
        <f>'Прилож №3 ведомств.'!E125</f>
        <v>290</v>
      </c>
      <c r="I129" s="71">
        <f t="shared" si="5"/>
        <v>0</v>
      </c>
    </row>
    <row r="130" spans="1:9" ht="75" x14ac:dyDescent="0.3">
      <c r="A130" s="91" t="s">
        <v>183</v>
      </c>
      <c r="B130" s="93" t="s">
        <v>174</v>
      </c>
      <c r="C130" s="93" t="s">
        <v>184</v>
      </c>
      <c r="D130" s="88"/>
      <c r="E130" s="73">
        <f>E131</f>
        <v>24</v>
      </c>
      <c r="H130" s="68">
        <v>24</v>
      </c>
      <c r="I130" s="71">
        <f t="shared" si="5"/>
        <v>0</v>
      </c>
    </row>
    <row r="131" spans="1:9" ht="37.5" x14ac:dyDescent="0.3">
      <c r="A131" s="78" t="s">
        <v>109</v>
      </c>
      <c r="B131" s="74" t="s">
        <v>174</v>
      </c>
      <c r="C131" s="74" t="s">
        <v>184</v>
      </c>
      <c r="D131" s="75">
        <v>200</v>
      </c>
      <c r="E131" s="76">
        <f>E132</f>
        <v>24</v>
      </c>
      <c r="H131" s="68">
        <f>'Прилож №3 ведомств.'!E127</f>
        <v>24</v>
      </c>
      <c r="I131" s="71">
        <f t="shared" si="5"/>
        <v>0</v>
      </c>
    </row>
    <row r="132" spans="1:9" ht="37.5" x14ac:dyDescent="0.3">
      <c r="A132" s="103" t="s">
        <v>110</v>
      </c>
      <c r="B132" s="74" t="s">
        <v>174</v>
      </c>
      <c r="C132" s="74" t="s">
        <v>184</v>
      </c>
      <c r="D132" s="75">
        <v>240</v>
      </c>
      <c r="E132" s="76">
        <v>24</v>
      </c>
      <c r="H132" s="68">
        <f>'Прилож №3 ведомств.'!E128</f>
        <v>24</v>
      </c>
      <c r="I132" s="71">
        <f t="shared" si="5"/>
        <v>0</v>
      </c>
    </row>
    <row r="133" spans="1:9" ht="156.75" customHeight="1" x14ac:dyDescent="0.3">
      <c r="A133" s="91" t="s">
        <v>185</v>
      </c>
      <c r="B133" s="93" t="s">
        <v>174</v>
      </c>
      <c r="C133" s="137" t="s">
        <v>186</v>
      </c>
      <c r="D133" s="213"/>
      <c r="E133" s="138">
        <f>E134</f>
        <v>24</v>
      </c>
      <c r="H133" s="68">
        <f>'Прилож №3 ведомств.'!E129</f>
        <v>24</v>
      </c>
      <c r="I133" s="71">
        <f t="shared" si="5"/>
        <v>0</v>
      </c>
    </row>
    <row r="134" spans="1:9" ht="37.5" x14ac:dyDescent="0.3">
      <c r="A134" s="78" t="s">
        <v>109</v>
      </c>
      <c r="B134" s="74" t="s">
        <v>174</v>
      </c>
      <c r="C134" s="139" t="s">
        <v>186</v>
      </c>
      <c r="D134" s="121">
        <v>200</v>
      </c>
      <c r="E134" s="124">
        <f>E135</f>
        <v>24</v>
      </c>
      <c r="H134" s="68">
        <f>'Прилож №3 ведомств.'!E130</f>
        <v>24</v>
      </c>
      <c r="I134" s="71">
        <f t="shared" si="5"/>
        <v>0</v>
      </c>
    </row>
    <row r="135" spans="1:9" ht="37.5" x14ac:dyDescent="0.3">
      <c r="A135" s="78" t="s">
        <v>110</v>
      </c>
      <c r="B135" s="74" t="s">
        <v>174</v>
      </c>
      <c r="C135" s="139" t="s">
        <v>186</v>
      </c>
      <c r="D135" s="121">
        <v>240</v>
      </c>
      <c r="E135" s="124">
        <v>24</v>
      </c>
      <c r="H135" s="68">
        <f>'Прилож №3 ведомств.'!E131</f>
        <v>24</v>
      </c>
      <c r="I135" s="71">
        <f t="shared" si="5"/>
        <v>0</v>
      </c>
    </row>
    <row r="136" spans="1:9" ht="18.75" x14ac:dyDescent="0.3">
      <c r="A136" s="70" t="s">
        <v>187</v>
      </c>
      <c r="B136" s="93" t="s">
        <v>241</v>
      </c>
      <c r="C136" s="93"/>
      <c r="D136" s="141"/>
      <c r="E136" s="95">
        <f>E137+E142</f>
        <v>7926.8</v>
      </c>
      <c r="H136" s="68">
        <f>'Прилож №3 ведомств.'!E133</f>
        <v>7926.8</v>
      </c>
      <c r="I136" s="71">
        <f t="shared" si="5"/>
        <v>0</v>
      </c>
    </row>
    <row r="137" spans="1:9" ht="18.75" x14ac:dyDescent="0.3">
      <c r="A137" s="70" t="s">
        <v>189</v>
      </c>
      <c r="B137" s="93" t="s">
        <v>190</v>
      </c>
      <c r="C137" s="93"/>
      <c r="D137" s="141"/>
      <c r="E137" s="95">
        <f>E138</f>
        <v>5585.5</v>
      </c>
      <c r="H137" s="68">
        <f>'Прилож №3 ведомств.'!E134</f>
        <v>5585.5</v>
      </c>
      <c r="I137" s="71">
        <f t="shared" si="5"/>
        <v>0</v>
      </c>
    </row>
    <row r="138" spans="1:9" ht="56.25" x14ac:dyDescent="0.3">
      <c r="A138" s="108" t="s">
        <v>145</v>
      </c>
      <c r="B138" s="93" t="s">
        <v>190</v>
      </c>
      <c r="C138" s="93"/>
      <c r="D138" s="141"/>
      <c r="E138" s="95">
        <f>E139</f>
        <v>5585.5</v>
      </c>
      <c r="H138" s="68">
        <f>'Прилож №3 ведомств.'!E135</f>
        <v>5585.5</v>
      </c>
      <c r="I138" s="71">
        <f t="shared" si="5"/>
        <v>0</v>
      </c>
    </row>
    <row r="139" spans="1:9" ht="62.25" customHeight="1" x14ac:dyDescent="0.3">
      <c r="A139" s="108" t="s">
        <v>191</v>
      </c>
      <c r="B139" s="93" t="s">
        <v>190</v>
      </c>
      <c r="C139" s="93" t="s">
        <v>192</v>
      </c>
      <c r="D139" s="88"/>
      <c r="E139" s="95">
        <f>E140</f>
        <v>5585.5</v>
      </c>
      <c r="H139" s="68">
        <f>'Прилож №3 ведомств.'!E136</f>
        <v>5585.5</v>
      </c>
      <c r="I139" s="71">
        <f t="shared" si="5"/>
        <v>0</v>
      </c>
    </row>
    <row r="140" spans="1:9" ht="37.5" x14ac:dyDescent="0.3">
      <c r="A140" s="78" t="s">
        <v>109</v>
      </c>
      <c r="B140" s="74" t="s">
        <v>190</v>
      </c>
      <c r="C140" s="74" t="s">
        <v>192</v>
      </c>
      <c r="D140" s="75">
        <v>200</v>
      </c>
      <c r="E140" s="111">
        <f>E141</f>
        <v>5585.5</v>
      </c>
      <c r="H140" s="68">
        <f>'Прилож №3 ведомств.'!E137</f>
        <v>5585.5</v>
      </c>
      <c r="I140" s="71">
        <f t="shared" si="5"/>
        <v>0</v>
      </c>
    </row>
    <row r="141" spans="1:9" ht="37.5" x14ac:dyDescent="0.3">
      <c r="A141" s="78" t="s">
        <v>110</v>
      </c>
      <c r="B141" s="74" t="s">
        <v>190</v>
      </c>
      <c r="C141" s="74" t="s">
        <v>192</v>
      </c>
      <c r="D141" s="75">
        <v>240</v>
      </c>
      <c r="E141" s="111">
        <v>5585.5</v>
      </c>
      <c r="H141" s="68">
        <f>'Прилож №3 ведомств.'!E138</f>
        <v>5585.5</v>
      </c>
      <c r="I141" s="71">
        <f t="shared" si="5"/>
        <v>0</v>
      </c>
    </row>
    <row r="142" spans="1:9" ht="18.75" x14ac:dyDescent="0.3">
      <c r="A142" s="70" t="s">
        <v>262</v>
      </c>
      <c r="B142" s="93" t="s">
        <v>263</v>
      </c>
      <c r="C142" s="93"/>
      <c r="D142" s="88"/>
      <c r="E142" s="95">
        <f>E143</f>
        <v>2341.3000000000002</v>
      </c>
      <c r="H142" s="68">
        <f>'Прилож №3 ведомств.'!E139</f>
        <v>2341.3000000000002</v>
      </c>
      <c r="I142" s="71">
        <f t="shared" si="5"/>
        <v>0</v>
      </c>
    </row>
    <row r="143" spans="1:9" ht="39.75" customHeight="1" x14ac:dyDescent="0.3">
      <c r="A143" s="108" t="s">
        <v>170</v>
      </c>
      <c r="B143" s="93" t="s">
        <v>263</v>
      </c>
      <c r="C143" s="93"/>
      <c r="D143" s="88"/>
      <c r="E143" s="95">
        <f>E144</f>
        <v>2341.3000000000002</v>
      </c>
      <c r="H143" s="68">
        <f>'Прилож №3 ведомств.'!E140</f>
        <v>2341.3000000000002</v>
      </c>
      <c r="I143" s="71">
        <f t="shared" si="5"/>
        <v>0</v>
      </c>
    </row>
    <row r="144" spans="1:9" ht="37.5" x14ac:dyDescent="0.3">
      <c r="A144" s="108" t="s">
        <v>171</v>
      </c>
      <c r="B144" s="93" t="s">
        <v>263</v>
      </c>
      <c r="C144" s="74" t="s">
        <v>172</v>
      </c>
      <c r="D144" s="88"/>
      <c r="E144" s="95">
        <f>E145</f>
        <v>2341.3000000000002</v>
      </c>
      <c r="H144" s="68">
        <f>'Прилож №3 ведомств.'!E141</f>
        <v>2341.3000000000002</v>
      </c>
      <c r="I144" s="71">
        <f t="shared" si="5"/>
        <v>0</v>
      </c>
    </row>
    <row r="145" spans="1:9" ht="37.5" x14ac:dyDescent="0.3">
      <c r="A145" s="78" t="s">
        <v>109</v>
      </c>
      <c r="B145" s="74" t="s">
        <v>263</v>
      </c>
      <c r="C145" s="74" t="s">
        <v>172</v>
      </c>
      <c r="D145" s="75">
        <v>200</v>
      </c>
      <c r="E145" s="111">
        <f>E146</f>
        <v>2341.3000000000002</v>
      </c>
      <c r="H145" s="68">
        <f>'Прилож №3 ведомств.'!E142</f>
        <v>2341.3000000000002</v>
      </c>
      <c r="I145" s="71">
        <f t="shared" si="5"/>
        <v>0</v>
      </c>
    </row>
    <row r="146" spans="1:9" ht="37.5" x14ac:dyDescent="0.3">
      <c r="A146" s="78" t="s">
        <v>110</v>
      </c>
      <c r="B146" s="74" t="s">
        <v>263</v>
      </c>
      <c r="C146" s="74" t="s">
        <v>172</v>
      </c>
      <c r="D146" s="75">
        <v>240</v>
      </c>
      <c r="E146" s="111">
        <f>3320-978.7</f>
        <v>2341.3000000000002</v>
      </c>
      <c r="H146" s="68">
        <f>'Прилож №3 ведомств.'!E143</f>
        <v>2341.3000000000002</v>
      </c>
      <c r="I146" s="71">
        <f t="shared" si="5"/>
        <v>0</v>
      </c>
    </row>
    <row r="147" spans="1:9" ht="18.75" x14ac:dyDescent="0.3">
      <c r="A147" s="70" t="s">
        <v>193</v>
      </c>
      <c r="B147" s="93" t="s">
        <v>242</v>
      </c>
      <c r="C147" s="93"/>
      <c r="D147" s="88"/>
      <c r="E147" s="95">
        <f>E148+E153+E156</f>
        <v>14057.9</v>
      </c>
      <c r="H147" s="68">
        <f>'Прилож №3 ведомств.'!E144</f>
        <v>14057.9</v>
      </c>
      <c r="I147" s="71">
        <f t="shared" si="5"/>
        <v>0</v>
      </c>
    </row>
    <row r="148" spans="1:9" ht="18.75" x14ac:dyDescent="0.3">
      <c r="A148" s="112" t="s">
        <v>195</v>
      </c>
      <c r="B148" s="93" t="s">
        <v>197</v>
      </c>
      <c r="C148" s="93"/>
      <c r="D148" s="88"/>
      <c r="E148" s="95">
        <f>E149</f>
        <v>245.1</v>
      </c>
      <c r="H148" s="68">
        <f>'Прилож №3 ведомств.'!E145</f>
        <v>245.1</v>
      </c>
      <c r="I148" s="71">
        <f t="shared" si="5"/>
        <v>0</v>
      </c>
    </row>
    <row r="149" spans="1:9" ht="121.5" customHeight="1" x14ac:dyDescent="0.3">
      <c r="A149" s="78" t="s">
        <v>264</v>
      </c>
      <c r="B149" s="74" t="s">
        <v>197</v>
      </c>
      <c r="C149" s="74" t="s">
        <v>261</v>
      </c>
      <c r="D149" s="75"/>
      <c r="E149" s="111">
        <f>E150</f>
        <v>245.1</v>
      </c>
      <c r="H149" s="68">
        <f>'Прилож №3 ведомств.'!E146</f>
        <v>245.1</v>
      </c>
      <c r="I149" s="71">
        <f t="shared" si="5"/>
        <v>0</v>
      </c>
    </row>
    <row r="150" spans="1:9" ht="18.75" x14ac:dyDescent="0.3">
      <c r="A150" s="90" t="s">
        <v>199</v>
      </c>
      <c r="B150" s="74" t="s">
        <v>197</v>
      </c>
      <c r="C150" s="74" t="s">
        <v>261</v>
      </c>
      <c r="D150" s="75">
        <v>300</v>
      </c>
      <c r="E150" s="111">
        <f>E151</f>
        <v>245.1</v>
      </c>
      <c r="H150" s="68">
        <f>'Прилож №3 ведомств.'!E147</f>
        <v>245.1</v>
      </c>
      <c r="I150" s="71">
        <f t="shared" si="5"/>
        <v>0</v>
      </c>
    </row>
    <row r="151" spans="1:9" ht="18.75" x14ac:dyDescent="0.3">
      <c r="A151" s="90" t="s">
        <v>200</v>
      </c>
      <c r="B151" s="74" t="s">
        <v>197</v>
      </c>
      <c r="C151" s="74" t="s">
        <v>261</v>
      </c>
      <c r="D151" s="75">
        <v>310</v>
      </c>
      <c r="E151" s="111">
        <f>245+0.1</f>
        <v>245.1</v>
      </c>
      <c r="H151" s="68">
        <f>'Прилож №3 ведомств.'!E148</f>
        <v>245.1</v>
      </c>
      <c r="I151" s="71">
        <f t="shared" si="5"/>
        <v>0</v>
      </c>
    </row>
    <row r="152" spans="1:9" ht="18.75" x14ac:dyDescent="0.3">
      <c r="A152" s="70" t="s">
        <v>259</v>
      </c>
      <c r="B152" s="93" t="s">
        <v>258</v>
      </c>
      <c r="C152" s="93"/>
      <c r="D152" s="88"/>
      <c r="E152" s="95">
        <f>E153</f>
        <v>2170.2999999999997</v>
      </c>
      <c r="H152" s="68">
        <f>'Прилож №3 ведомств.'!E149</f>
        <v>2170.2999999999997</v>
      </c>
      <c r="I152" s="71">
        <f t="shared" ref="I152" si="6">E152-H152</f>
        <v>0</v>
      </c>
    </row>
    <row r="153" spans="1:9" ht="212.25" customHeight="1" x14ac:dyDescent="0.3">
      <c r="A153" s="78" t="s">
        <v>196</v>
      </c>
      <c r="B153" s="74" t="s">
        <v>258</v>
      </c>
      <c r="C153" s="74" t="s">
        <v>198</v>
      </c>
      <c r="D153" s="75"/>
      <c r="E153" s="111">
        <f>E154</f>
        <v>2170.2999999999997</v>
      </c>
      <c r="H153" s="68">
        <f>'Прилож №3 ведомств.'!E150</f>
        <v>2170.2999999999997</v>
      </c>
      <c r="I153" s="71">
        <f t="shared" ref="I153:I155" si="7">E153-H153</f>
        <v>0</v>
      </c>
    </row>
    <row r="154" spans="1:9" ht="18.75" x14ac:dyDescent="0.3">
      <c r="A154" s="90" t="s">
        <v>199</v>
      </c>
      <c r="B154" s="74" t="s">
        <v>258</v>
      </c>
      <c r="C154" s="74" t="s">
        <v>198</v>
      </c>
      <c r="D154" s="75">
        <v>300</v>
      </c>
      <c r="E154" s="111">
        <f>E155</f>
        <v>2170.2999999999997</v>
      </c>
      <c r="H154" s="68">
        <f>'Прилож №3 ведомств.'!E151</f>
        <v>2170.2999999999997</v>
      </c>
      <c r="I154" s="71">
        <f t="shared" si="7"/>
        <v>0</v>
      </c>
    </row>
    <row r="155" spans="1:9" ht="18.75" x14ac:dyDescent="0.3">
      <c r="A155" s="90" t="s">
        <v>200</v>
      </c>
      <c r="B155" s="74" t="s">
        <v>258</v>
      </c>
      <c r="C155" s="74" t="s">
        <v>198</v>
      </c>
      <c r="D155" s="75">
        <v>310</v>
      </c>
      <c r="E155" s="111">
        <f>2169.7+0.6</f>
        <v>2170.2999999999997</v>
      </c>
      <c r="H155" s="68">
        <f>'Прилож №3 ведомств.'!E152</f>
        <v>2170.2999999999997</v>
      </c>
      <c r="I155" s="71">
        <f t="shared" si="7"/>
        <v>0</v>
      </c>
    </row>
    <row r="156" spans="1:9" ht="18.75" x14ac:dyDescent="0.3">
      <c r="A156" s="125" t="s">
        <v>201</v>
      </c>
      <c r="B156" s="87" t="s">
        <v>203</v>
      </c>
      <c r="C156" s="87"/>
      <c r="D156" s="75"/>
      <c r="E156" s="95">
        <f>E157+E160</f>
        <v>11642.5</v>
      </c>
      <c r="H156" s="68">
        <f>'Прилож №3 ведомств.'!E153</f>
        <v>11642.5</v>
      </c>
      <c r="I156" s="71">
        <f t="shared" si="5"/>
        <v>0</v>
      </c>
    </row>
    <row r="157" spans="1:9" ht="75" x14ac:dyDescent="0.3">
      <c r="A157" s="78" t="s">
        <v>202</v>
      </c>
      <c r="B157" s="144" t="s">
        <v>203</v>
      </c>
      <c r="C157" s="144" t="s">
        <v>204</v>
      </c>
      <c r="D157" s="96"/>
      <c r="E157" s="111">
        <f>E158</f>
        <v>7029.2</v>
      </c>
      <c r="H157" s="68">
        <f>'Прилож №3 ведомств.'!E154</f>
        <v>7029.2</v>
      </c>
      <c r="I157" s="71">
        <f t="shared" si="5"/>
        <v>0</v>
      </c>
    </row>
    <row r="158" spans="1:9" ht="18.75" x14ac:dyDescent="0.3">
      <c r="A158" s="90" t="s">
        <v>199</v>
      </c>
      <c r="B158" s="89" t="s">
        <v>203</v>
      </c>
      <c r="C158" s="89" t="s">
        <v>204</v>
      </c>
      <c r="D158" s="96">
        <v>300</v>
      </c>
      <c r="E158" s="111">
        <f>E159</f>
        <v>7029.2</v>
      </c>
      <c r="H158" s="68">
        <f>'Прилож №3 ведомств.'!E155</f>
        <v>7029.2</v>
      </c>
      <c r="I158" s="71">
        <f t="shared" si="5"/>
        <v>0</v>
      </c>
    </row>
    <row r="159" spans="1:9" ht="18.75" x14ac:dyDescent="0.3">
      <c r="A159" s="85" t="s">
        <v>200</v>
      </c>
      <c r="B159" s="89" t="s">
        <v>203</v>
      </c>
      <c r="C159" s="89" t="s">
        <v>204</v>
      </c>
      <c r="D159" s="96">
        <v>310</v>
      </c>
      <c r="E159" s="111">
        <f>6797.5+231.7</f>
        <v>7029.2</v>
      </c>
      <c r="H159" s="68">
        <f>'Прилож №3 ведомств.'!E156</f>
        <v>7029.2</v>
      </c>
      <c r="I159" s="71">
        <f t="shared" si="5"/>
        <v>0</v>
      </c>
    </row>
    <row r="160" spans="1:9" ht="56.25" x14ac:dyDescent="0.3">
      <c r="A160" s="145" t="s">
        <v>205</v>
      </c>
      <c r="B160" s="144" t="s">
        <v>203</v>
      </c>
      <c r="C160" s="144" t="s">
        <v>206</v>
      </c>
      <c r="D160" s="96"/>
      <c r="E160" s="111">
        <f>E161</f>
        <v>4613.3</v>
      </c>
      <c r="H160" s="68">
        <f>'Прилож №3 ведомств.'!E157</f>
        <v>4613.3</v>
      </c>
      <c r="I160" s="71">
        <f t="shared" si="5"/>
        <v>0</v>
      </c>
    </row>
    <row r="161" spans="1:9" ht="24" customHeight="1" x14ac:dyDescent="0.3">
      <c r="A161" s="90" t="s">
        <v>199</v>
      </c>
      <c r="B161" s="89" t="s">
        <v>203</v>
      </c>
      <c r="C161" s="89" t="s">
        <v>206</v>
      </c>
      <c r="D161" s="96">
        <v>300</v>
      </c>
      <c r="E161" s="111">
        <f>E162</f>
        <v>4613.3</v>
      </c>
      <c r="H161" s="68">
        <f>'Прилож №3 ведомств.'!E158</f>
        <v>4613.3</v>
      </c>
      <c r="I161" s="71">
        <f t="shared" si="5"/>
        <v>0</v>
      </c>
    </row>
    <row r="162" spans="1:9" ht="37.5" x14ac:dyDescent="0.3">
      <c r="A162" s="297" t="s">
        <v>207</v>
      </c>
      <c r="B162" s="89" t="s">
        <v>203</v>
      </c>
      <c r="C162" s="89" t="s">
        <v>206</v>
      </c>
      <c r="D162" s="96">
        <v>320</v>
      </c>
      <c r="E162" s="111">
        <f>3866.3+747</f>
        <v>4613.3</v>
      </c>
      <c r="H162" s="68">
        <f>'Прилож №3 ведомств.'!E159</f>
        <v>4613.3</v>
      </c>
      <c r="I162" s="71">
        <f t="shared" si="5"/>
        <v>0</v>
      </c>
    </row>
    <row r="163" spans="1:9" ht="18.75" x14ac:dyDescent="0.3">
      <c r="A163" s="125" t="s">
        <v>208</v>
      </c>
      <c r="B163" s="87" t="s">
        <v>244</v>
      </c>
      <c r="C163" s="87"/>
      <c r="D163" s="126"/>
      <c r="E163" s="95">
        <f>E165</f>
        <v>12254.1</v>
      </c>
      <c r="H163" s="68">
        <f>'Прилож №3 ведомств.'!E160</f>
        <v>12254.1</v>
      </c>
      <c r="I163" s="71">
        <f t="shared" si="5"/>
        <v>0</v>
      </c>
    </row>
    <row r="164" spans="1:9" ht="18.75" x14ac:dyDescent="0.3">
      <c r="A164" s="70" t="s">
        <v>209</v>
      </c>
      <c r="B164" s="93" t="s">
        <v>210</v>
      </c>
      <c r="C164" s="93"/>
      <c r="D164" s="88"/>
      <c r="E164" s="95">
        <f>E165</f>
        <v>12254.1</v>
      </c>
      <c r="H164" s="68">
        <f>'Прилож №3 ведомств.'!E160</f>
        <v>12254.1</v>
      </c>
      <c r="I164" s="71">
        <f t="shared" si="5"/>
        <v>0</v>
      </c>
    </row>
    <row r="165" spans="1:9" ht="47.25" customHeight="1" x14ac:dyDescent="0.3">
      <c r="A165" s="108" t="s">
        <v>170</v>
      </c>
      <c r="B165" s="87" t="s">
        <v>210</v>
      </c>
      <c r="C165" s="87"/>
      <c r="D165" s="126"/>
      <c r="E165" s="95">
        <f>E166+E169</f>
        <v>12254.1</v>
      </c>
      <c r="H165" s="68">
        <f>'Прилож №3 ведомств.'!E161</f>
        <v>12254.1</v>
      </c>
      <c r="I165" s="71">
        <f t="shared" si="5"/>
        <v>0</v>
      </c>
    </row>
    <row r="166" spans="1:9" ht="56.25" x14ac:dyDescent="0.3">
      <c r="A166" s="108" t="s">
        <v>211</v>
      </c>
      <c r="B166" s="93" t="s">
        <v>210</v>
      </c>
      <c r="C166" s="93" t="s">
        <v>212</v>
      </c>
      <c r="D166" s="88"/>
      <c r="E166" s="95">
        <f>E167</f>
        <v>576</v>
      </c>
      <c r="H166" s="68">
        <f>'Прилож №3 ведомств.'!E163</f>
        <v>576</v>
      </c>
      <c r="I166" s="71">
        <f t="shared" si="5"/>
        <v>0</v>
      </c>
    </row>
    <row r="167" spans="1:9" ht="37.5" x14ac:dyDescent="0.3">
      <c r="A167" s="78" t="s">
        <v>109</v>
      </c>
      <c r="B167" s="74" t="s">
        <v>210</v>
      </c>
      <c r="C167" s="74" t="s">
        <v>212</v>
      </c>
      <c r="D167" s="75">
        <v>200</v>
      </c>
      <c r="E167" s="111">
        <f>E168</f>
        <v>576</v>
      </c>
      <c r="H167" s="68">
        <f>'Прилож №3 ведомств.'!E163</f>
        <v>576</v>
      </c>
      <c r="I167" s="71">
        <f t="shared" si="5"/>
        <v>0</v>
      </c>
    </row>
    <row r="168" spans="1:9" ht="37.5" x14ac:dyDescent="0.3">
      <c r="A168" s="78" t="s">
        <v>110</v>
      </c>
      <c r="B168" s="74" t="s">
        <v>210</v>
      </c>
      <c r="C168" s="74" t="s">
        <v>212</v>
      </c>
      <c r="D168" s="75">
        <v>240</v>
      </c>
      <c r="E168" s="111">
        <v>576</v>
      </c>
      <c r="H168" s="68">
        <f>'Прилож №3 ведомств.'!E164</f>
        <v>576</v>
      </c>
      <c r="I168" s="71">
        <f t="shared" si="5"/>
        <v>0</v>
      </c>
    </row>
    <row r="169" spans="1:9" ht="41.25" customHeight="1" x14ac:dyDescent="0.3">
      <c r="A169" s="108" t="s">
        <v>213</v>
      </c>
      <c r="B169" s="93" t="s">
        <v>210</v>
      </c>
      <c r="C169" s="93" t="s">
        <v>214</v>
      </c>
      <c r="D169" s="75"/>
      <c r="E169" s="95">
        <f>E170+E172+E174</f>
        <v>11678.1</v>
      </c>
      <c r="H169" s="68">
        <f>'Прилож №3 ведомств.'!E166</f>
        <v>11678.1</v>
      </c>
      <c r="I169" s="71">
        <f t="shared" si="5"/>
        <v>0</v>
      </c>
    </row>
    <row r="170" spans="1:9" ht="75" x14ac:dyDescent="0.3">
      <c r="A170" s="85" t="s">
        <v>99</v>
      </c>
      <c r="B170" s="74" t="s">
        <v>210</v>
      </c>
      <c r="C170" s="74" t="s">
        <v>214</v>
      </c>
      <c r="D170" s="75">
        <v>100</v>
      </c>
      <c r="E170" s="111">
        <f>E171</f>
        <v>9278.1</v>
      </c>
      <c r="H170" s="68">
        <f>'Прилож №3 ведомств.'!E167</f>
        <v>9278.1</v>
      </c>
      <c r="I170" s="71">
        <f t="shared" ref="I170:I189" si="8">E170-H170</f>
        <v>0</v>
      </c>
    </row>
    <row r="171" spans="1:9" ht="18.75" x14ac:dyDescent="0.3">
      <c r="A171" s="90" t="s">
        <v>149</v>
      </c>
      <c r="B171" s="74" t="s">
        <v>210</v>
      </c>
      <c r="C171" s="74" t="s">
        <v>214</v>
      </c>
      <c r="D171" s="75">
        <v>110</v>
      </c>
      <c r="E171" s="111">
        <v>9278.1</v>
      </c>
      <c r="H171" s="68">
        <f>'Прилож №3 ведомств.'!E168</f>
        <v>9278.1</v>
      </c>
      <c r="I171" s="71">
        <f t="shared" si="8"/>
        <v>0</v>
      </c>
    </row>
    <row r="172" spans="1:9" ht="37.5" x14ac:dyDescent="0.3">
      <c r="A172" s="78" t="s">
        <v>109</v>
      </c>
      <c r="B172" s="74" t="s">
        <v>210</v>
      </c>
      <c r="C172" s="74" t="s">
        <v>214</v>
      </c>
      <c r="D172" s="75">
        <v>200</v>
      </c>
      <c r="E172" s="111">
        <f>E173</f>
        <v>2336.1</v>
      </c>
      <c r="H172" s="68">
        <f>'Прилож №3 ведомств.'!E169</f>
        <v>2336.1</v>
      </c>
      <c r="I172" s="71">
        <f t="shared" si="8"/>
        <v>0</v>
      </c>
    </row>
    <row r="173" spans="1:9" ht="37.5" x14ac:dyDescent="0.3">
      <c r="A173" s="78" t="s">
        <v>110</v>
      </c>
      <c r="B173" s="74" t="s">
        <v>210</v>
      </c>
      <c r="C173" s="74" t="s">
        <v>214</v>
      </c>
      <c r="D173" s="75">
        <v>240</v>
      </c>
      <c r="E173" s="111">
        <f>2398-13-48.9</f>
        <v>2336.1</v>
      </c>
      <c r="H173" s="68">
        <f>'Прилож №3 ведомств.'!E170</f>
        <v>2336.1</v>
      </c>
      <c r="I173" s="71">
        <f t="shared" si="8"/>
        <v>0</v>
      </c>
    </row>
    <row r="174" spans="1:9" ht="18.75" x14ac:dyDescent="0.3">
      <c r="A174" s="90" t="s">
        <v>111</v>
      </c>
      <c r="B174" s="74" t="s">
        <v>210</v>
      </c>
      <c r="C174" s="74" t="s">
        <v>214</v>
      </c>
      <c r="D174" s="75">
        <v>800</v>
      </c>
      <c r="E174" s="111">
        <f>E175</f>
        <v>63.9</v>
      </c>
      <c r="H174" s="68">
        <v>2</v>
      </c>
      <c r="I174" s="71">
        <f t="shared" si="8"/>
        <v>61.9</v>
      </c>
    </row>
    <row r="175" spans="1:9" ht="18.75" x14ac:dyDescent="0.3">
      <c r="A175" s="90" t="s">
        <v>112</v>
      </c>
      <c r="B175" s="74" t="s">
        <v>210</v>
      </c>
      <c r="C175" s="74" t="s">
        <v>214</v>
      </c>
      <c r="D175" s="75">
        <v>850</v>
      </c>
      <c r="E175" s="111">
        <f>2+13+48.9</f>
        <v>63.9</v>
      </c>
      <c r="H175" s="68">
        <f>'Прилож №3 ведомств.'!E171</f>
        <v>63.9</v>
      </c>
      <c r="I175" s="71">
        <f t="shared" si="8"/>
        <v>0</v>
      </c>
    </row>
    <row r="176" spans="1:9" ht="18.75" x14ac:dyDescent="0.3">
      <c r="A176" s="125" t="s">
        <v>215</v>
      </c>
      <c r="B176" s="87" t="s">
        <v>246</v>
      </c>
      <c r="C176" s="148"/>
      <c r="D176" s="141"/>
      <c r="E176" s="95">
        <f>E177+E181</f>
        <v>4518.8999999999996</v>
      </c>
      <c r="H176" s="68">
        <f>'Прилож №3 ведомств.'!E173</f>
        <v>4518.8999999999996</v>
      </c>
      <c r="I176" s="71">
        <f t="shared" si="8"/>
        <v>0</v>
      </c>
    </row>
    <row r="177" spans="1:9" ht="18.75" x14ac:dyDescent="0.3">
      <c r="A177" s="70" t="s">
        <v>217</v>
      </c>
      <c r="B177" s="87" t="s">
        <v>219</v>
      </c>
      <c r="C177" s="148"/>
      <c r="D177" s="141"/>
      <c r="E177" s="95">
        <f>E178</f>
        <v>1980.5</v>
      </c>
      <c r="H177" s="68">
        <f>'Прилож №3 ведомств.'!E174</f>
        <v>1980.5</v>
      </c>
      <c r="I177" s="71">
        <f t="shared" si="8"/>
        <v>0</v>
      </c>
    </row>
    <row r="178" spans="1:9" ht="64.5" customHeight="1" x14ac:dyDescent="0.3">
      <c r="A178" s="85" t="s">
        <v>218</v>
      </c>
      <c r="B178" s="89" t="s">
        <v>219</v>
      </c>
      <c r="C178" s="89" t="s">
        <v>220</v>
      </c>
      <c r="D178" s="149"/>
      <c r="E178" s="111">
        <f>E179</f>
        <v>1980.5</v>
      </c>
      <c r="H178" s="68">
        <f>'Прилож №3 ведомств.'!E175</f>
        <v>1980.5</v>
      </c>
      <c r="I178" s="71">
        <f t="shared" si="8"/>
        <v>0</v>
      </c>
    </row>
    <row r="179" spans="1:9" ht="37.5" x14ac:dyDescent="0.3">
      <c r="A179" s="78" t="s">
        <v>109</v>
      </c>
      <c r="B179" s="89" t="s">
        <v>219</v>
      </c>
      <c r="C179" s="89" t="s">
        <v>220</v>
      </c>
      <c r="D179" s="75">
        <v>200</v>
      </c>
      <c r="E179" s="111">
        <f>E180</f>
        <v>1980.5</v>
      </c>
      <c r="H179" s="68">
        <f>'Прилож №3 ведомств.'!E176</f>
        <v>1980.5</v>
      </c>
      <c r="I179" s="71">
        <f t="shared" si="8"/>
        <v>0</v>
      </c>
    </row>
    <row r="180" spans="1:9" ht="37.5" x14ac:dyDescent="0.3">
      <c r="A180" s="78" t="s">
        <v>110</v>
      </c>
      <c r="B180" s="89" t="s">
        <v>219</v>
      </c>
      <c r="C180" s="89" t="s">
        <v>220</v>
      </c>
      <c r="D180" s="75">
        <v>240</v>
      </c>
      <c r="E180" s="111">
        <v>1980.5</v>
      </c>
      <c r="H180" s="68">
        <f>'Прилож №3 ведомств.'!E177</f>
        <v>1980.5</v>
      </c>
      <c r="I180" s="71">
        <f t="shared" si="8"/>
        <v>0</v>
      </c>
    </row>
    <row r="181" spans="1:9" ht="18.75" x14ac:dyDescent="0.3">
      <c r="A181" s="70" t="s">
        <v>221</v>
      </c>
      <c r="B181" s="87" t="s">
        <v>223</v>
      </c>
      <c r="C181" s="87"/>
      <c r="D181" s="88"/>
      <c r="E181" s="95">
        <f>E182</f>
        <v>2538.3999999999996</v>
      </c>
      <c r="H181" s="68">
        <f>'Прилож №3 ведомств.'!E178</f>
        <v>2538.3999999999996</v>
      </c>
      <c r="I181" s="71">
        <f t="shared" si="8"/>
        <v>0</v>
      </c>
    </row>
    <row r="182" spans="1:9" ht="56.25" x14ac:dyDescent="0.3">
      <c r="A182" s="91" t="s">
        <v>222</v>
      </c>
      <c r="B182" s="117" t="s">
        <v>223</v>
      </c>
      <c r="C182" s="119" t="s">
        <v>224</v>
      </c>
      <c r="D182" s="150"/>
      <c r="E182" s="151">
        <f>E183</f>
        <v>2538.3999999999996</v>
      </c>
      <c r="H182" s="68">
        <f>'Прилож №3 ведомств.'!E179</f>
        <v>2538.3999999999996</v>
      </c>
      <c r="I182" s="71">
        <f t="shared" si="8"/>
        <v>0</v>
      </c>
    </row>
    <row r="183" spans="1:9" ht="37.5" x14ac:dyDescent="0.3">
      <c r="A183" s="85" t="s">
        <v>225</v>
      </c>
      <c r="B183" s="89" t="s">
        <v>223</v>
      </c>
      <c r="C183" s="74" t="s">
        <v>224</v>
      </c>
      <c r="D183" s="75"/>
      <c r="E183" s="111">
        <f>E184+E186+E188</f>
        <v>2538.3999999999996</v>
      </c>
      <c r="H183" s="68">
        <f>'Прилож №3 ведомств.'!E180</f>
        <v>2538.3999999999996</v>
      </c>
      <c r="I183" s="71">
        <f t="shared" si="8"/>
        <v>0</v>
      </c>
    </row>
    <row r="184" spans="1:9" ht="75" x14ac:dyDescent="0.3">
      <c r="A184" s="85" t="s">
        <v>99</v>
      </c>
      <c r="B184" s="89" t="s">
        <v>223</v>
      </c>
      <c r="C184" s="74" t="s">
        <v>224</v>
      </c>
      <c r="D184" s="75">
        <v>100</v>
      </c>
      <c r="E184" s="111">
        <f>E185</f>
        <v>2466.6999999999998</v>
      </c>
      <c r="H184" s="68">
        <f>'Прилож №3 ведомств.'!E181</f>
        <v>2466.6999999999998</v>
      </c>
      <c r="I184" s="71">
        <f t="shared" si="8"/>
        <v>0</v>
      </c>
    </row>
    <row r="185" spans="1:9" ht="18.75" x14ac:dyDescent="0.3">
      <c r="A185" s="90" t="s">
        <v>149</v>
      </c>
      <c r="B185" s="89" t="s">
        <v>223</v>
      </c>
      <c r="C185" s="74" t="s">
        <v>224</v>
      </c>
      <c r="D185" s="75">
        <v>110</v>
      </c>
      <c r="E185" s="111">
        <f>2466+0.7</f>
        <v>2466.6999999999998</v>
      </c>
      <c r="H185" s="68">
        <f>'Прилож №3 ведомств.'!E182</f>
        <v>2466.6999999999998</v>
      </c>
      <c r="I185" s="71">
        <f t="shared" si="8"/>
        <v>0</v>
      </c>
    </row>
    <row r="186" spans="1:9" ht="37.5" x14ac:dyDescent="0.3">
      <c r="A186" s="78" t="s">
        <v>109</v>
      </c>
      <c r="B186" s="89" t="s">
        <v>223</v>
      </c>
      <c r="C186" s="74" t="s">
        <v>224</v>
      </c>
      <c r="D186" s="75">
        <v>200</v>
      </c>
      <c r="E186" s="111">
        <f>E187</f>
        <v>70.7</v>
      </c>
      <c r="H186" s="68">
        <f>'Прилож №3 ведомств.'!E183</f>
        <v>70.7</v>
      </c>
      <c r="I186" s="71">
        <f t="shared" si="8"/>
        <v>0</v>
      </c>
    </row>
    <row r="187" spans="1:9" ht="37.5" x14ac:dyDescent="0.3">
      <c r="A187" s="78" t="s">
        <v>110</v>
      </c>
      <c r="B187" s="89" t="s">
        <v>223</v>
      </c>
      <c r="C187" s="74" t="s">
        <v>224</v>
      </c>
      <c r="D187" s="75">
        <v>240</v>
      </c>
      <c r="E187" s="111">
        <v>70.7</v>
      </c>
      <c r="H187" s="68">
        <f>'Прилож №3 ведомств.'!E184</f>
        <v>70.7</v>
      </c>
      <c r="I187" s="71">
        <f t="shared" si="8"/>
        <v>0</v>
      </c>
    </row>
    <row r="188" spans="1:9" ht="18.75" x14ac:dyDescent="0.3">
      <c r="A188" s="90" t="s">
        <v>111</v>
      </c>
      <c r="B188" s="89" t="s">
        <v>223</v>
      </c>
      <c r="C188" s="74" t="s">
        <v>224</v>
      </c>
      <c r="D188" s="75">
        <v>800</v>
      </c>
      <c r="E188" s="111">
        <f>E189</f>
        <v>1</v>
      </c>
      <c r="H188" s="68">
        <f>'Прилож №3 ведомств.'!E185</f>
        <v>1</v>
      </c>
      <c r="I188" s="71">
        <f t="shared" si="8"/>
        <v>0</v>
      </c>
    </row>
    <row r="189" spans="1:9" ht="18.75" x14ac:dyDescent="0.3">
      <c r="A189" s="90" t="s">
        <v>112</v>
      </c>
      <c r="B189" s="89" t="s">
        <v>223</v>
      </c>
      <c r="C189" s="74" t="s">
        <v>224</v>
      </c>
      <c r="D189" s="75">
        <v>850</v>
      </c>
      <c r="E189" s="111">
        <v>1</v>
      </c>
      <c r="H189" s="68">
        <f>'Прилож №3 ведомств.'!E186</f>
        <v>1</v>
      </c>
      <c r="I189" s="71">
        <f t="shared" si="8"/>
        <v>0</v>
      </c>
    </row>
    <row r="190" spans="1:9" ht="18.75" x14ac:dyDescent="0.3">
      <c r="A190" s="152" t="s">
        <v>226</v>
      </c>
      <c r="B190" s="153"/>
      <c r="C190" s="153"/>
      <c r="D190" s="154"/>
      <c r="E190" s="155">
        <f>E14+E66+E71+E79+E107+E136+E147+E163+E176</f>
        <v>93505</v>
      </c>
      <c r="F190" s="71" t="e">
        <f>#REF!</f>
        <v>#REF!</v>
      </c>
      <c r="G190" s="71" t="e">
        <f>E190-F190</f>
        <v>#REF!</v>
      </c>
      <c r="H190" s="292">
        <f>'Прилож №3 ведомств.'!E187</f>
        <v>93505</v>
      </c>
      <c r="I190" s="71">
        <f t="shared" ref="I190" si="9">E190-H190</f>
        <v>0</v>
      </c>
    </row>
    <row r="191" spans="1:9" ht="18.75" x14ac:dyDescent="0.3">
      <c r="A191" s="156"/>
      <c r="B191" s="157"/>
      <c r="C191" s="158"/>
      <c r="D191" s="158"/>
      <c r="E191" s="156"/>
      <c r="F191" s="159"/>
    </row>
    <row r="192" spans="1:9" x14ac:dyDescent="0.2">
      <c r="A192" s="160"/>
      <c r="B192" s="161"/>
      <c r="C192" s="162"/>
      <c r="D192" s="162"/>
      <c r="E192" s="160"/>
    </row>
    <row r="200" spans="1:5" x14ac:dyDescent="0.2">
      <c r="A200" s="163"/>
      <c r="B200" s="164"/>
      <c r="C200" s="164"/>
      <c r="D200" s="164"/>
      <c r="E200" s="164"/>
    </row>
    <row r="201" spans="1:5" ht="15.75" x14ac:dyDescent="0.25">
      <c r="A201" s="165"/>
      <c r="B201" s="165"/>
      <c r="C201" s="165"/>
      <c r="D201" s="165"/>
      <c r="E201" s="165"/>
    </row>
    <row r="202" spans="1:5" ht="15.75" x14ac:dyDescent="0.25">
      <c r="A202" s="165"/>
      <c r="B202" s="165"/>
      <c r="C202" s="165"/>
      <c r="D202" s="165"/>
      <c r="E202" s="165"/>
    </row>
    <row r="203" spans="1:5" x14ac:dyDescent="0.2">
      <c r="A203" s="164"/>
      <c r="B203" s="164"/>
      <c r="C203" s="164"/>
      <c r="D203" s="164"/>
      <c r="E203" s="164"/>
    </row>
    <row r="204" spans="1:5" x14ac:dyDescent="0.2">
      <c r="A204" s="164"/>
      <c r="B204" s="164"/>
      <c r="C204" s="164"/>
      <c r="D204" s="164"/>
      <c r="E204" s="164"/>
    </row>
    <row r="205" spans="1:5" x14ac:dyDescent="0.2">
      <c r="A205" s="351"/>
      <c r="B205" s="351"/>
      <c r="C205" s="351"/>
      <c r="D205" s="166"/>
      <c r="E205" s="166"/>
    </row>
    <row r="206" spans="1:5" x14ac:dyDescent="0.2">
      <c r="A206" s="167"/>
      <c r="B206" s="167"/>
      <c r="C206" s="167"/>
      <c r="D206" s="167"/>
      <c r="E206" s="168"/>
    </row>
    <row r="207" spans="1:5" x14ac:dyDescent="0.2">
      <c r="A207" s="167"/>
      <c r="B207" s="167"/>
      <c r="C207" s="167"/>
      <c r="D207" s="167"/>
      <c r="E207" s="167"/>
    </row>
    <row r="208" spans="1:5" x14ac:dyDescent="0.2">
      <c r="A208" s="163"/>
      <c r="B208" s="169"/>
      <c r="C208" s="167"/>
      <c r="D208" s="167"/>
      <c r="E208" s="170"/>
    </row>
    <row r="209" spans="1:5" x14ac:dyDescent="0.2">
      <c r="A209" s="163"/>
      <c r="B209" s="171"/>
      <c r="C209" s="167"/>
      <c r="D209" s="167"/>
      <c r="E209" s="170"/>
    </row>
    <row r="210" spans="1:5" x14ac:dyDescent="0.2">
      <c r="A210" s="172"/>
      <c r="B210" s="173"/>
      <c r="C210" s="173"/>
      <c r="D210" s="173"/>
      <c r="E210" s="174"/>
    </row>
    <row r="211" spans="1:5" x14ac:dyDescent="0.2">
      <c r="A211" s="172"/>
      <c r="B211" s="173"/>
      <c r="C211" s="173"/>
      <c r="D211" s="173"/>
      <c r="E211" s="174"/>
    </row>
    <row r="212" spans="1:5" x14ac:dyDescent="0.2">
      <c r="A212" s="172"/>
      <c r="B212" s="173"/>
      <c r="C212" s="173"/>
      <c r="D212" s="173"/>
      <c r="E212" s="174"/>
    </row>
    <row r="213" spans="1:5" x14ac:dyDescent="0.2">
      <c r="A213" s="172"/>
      <c r="B213" s="173"/>
      <c r="C213" s="173"/>
      <c r="D213" s="173"/>
      <c r="E213" s="174"/>
    </row>
    <row r="214" spans="1:5" x14ac:dyDescent="0.2">
      <c r="A214" s="163"/>
      <c r="B214" s="167"/>
      <c r="C214" s="167"/>
      <c r="D214" s="167"/>
      <c r="E214" s="170"/>
    </row>
    <row r="215" spans="1:5" x14ac:dyDescent="0.2">
      <c r="A215" s="163"/>
      <c r="B215" s="167"/>
      <c r="C215" s="167"/>
      <c r="D215" s="167"/>
      <c r="E215" s="170"/>
    </row>
    <row r="216" spans="1:5" x14ac:dyDescent="0.2">
      <c r="A216" s="172"/>
      <c r="B216" s="173"/>
      <c r="C216" s="173"/>
      <c r="D216" s="173"/>
      <c r="E216" s="174"/>
    </row>
    <row r="217" spans="1:5" x14ac:dyDescent="0.2">
      <c r="A217" s="172"/>
      <c r="B217" s="173"/>
      <c r="C217" s="173"/>
      <c r="D217" s="173"/>
      <c r="E217" s="174"/>
    </row>
    <row r="218" spans="1:5" x14ac:dyDescent="0.2">
      <c r="A218" s="172"/>
      <c r="B218" s="173"/>
      <c r="C218" s="173"/>
      <c r="D218" s="173"/>
      <c r="E218" s="174"/>
    </row>
    <row r="219" spans="1:5" x14ac:dyDescent="0.2">
      <c r="A219" s="172"/>
      <c r="B219" s="173"/>
      <c r="C219" s="173"/>
      <c r="D219" s="173"/>
      <c r="E219" s="174"/>
    </row>
    <row r="220" spans="1:5" x14ac:dyDescent="0.2">
      <c r="A220" s="174"/>
      <c r="B220" s="173"/>
      <c r="C220" s="173"/>
      <c r="D220" s="173"/>
      <c r="E220" s="174"/>
    </row>
    <row r="221" spans="1:5" x14ac:dyDescent="0.2">
      <c r="A221" s="172"/>
      <c r="B221" s="173"/>
      <c r="C221" s="173"/>
      <c r="D221" s="173"/>
      <c r="E221" s="174"/>
    </row>
    <row r="222" spans="1:5" x14ac:dyDescent="0.2">
      <c r="A222" s="172"/>
      <c r="B222" s="173"/>
      <c r="C222" s="173"/>
      <c r="D222" s="173"/>
      <c r="E222" s="174"/>
    </row>
    <row r="223" spans="1:5" x14ac:dyDescent="0.2">
      <c r="A223" s="172"/>
      <c r="B223" s="173"/>
      <c r="C223" s="173"/>
      <c r="D223" s="173"/>
      <c r="E223" s="174"/>
    </row>
    <row r="224" spans="1:5" x14ac:dyDescent="0.2">
      <c r="A224" s="172"/>
      <c r="B224" s="173"/>
      <c r="C224" s="173"/>
      <c r="D224" s="173"/>
      <c r="E224" s="174"/>
    </row>
    <row r="225" spans="1:5" x14ac:dyDescent="0.2">
      <c r="A225" s="172"/>
      <c r="B225" s="173"/>
      <c r="C225" s="173"/>
      <c r="D225" s="173"/>
      <c r="E225" s="174"/>
    </row>
    <row r="226" spans="1:5" x14ac:dyDescent="0.2">
      <c r="A226" s="172"/>
      <c r="B226" s="173"/>
      <c r="C226" s="173"/>
      <c r="D226" s="173"/>
      <c r="E226" s="174"/>
    </row>
    <row r="227" spans="1:5" x14ac:dyDescent="0.2">
      <c r="A227" s="172"/>
      <c r="B227" s="173"/>
      <c r="C227" s="173"/>
      <c r="D227" s="173"/>
      <c r="E227" s="174"/>
    </row>
    <row r="228" spans="1:5" x14ac:dyDescent="0.2">
      <c r="A228" s="163"/>
      <c r="B228" s="167"/>
      <c r="C228" s="167"/>
      <c r="D228" s="167"/>
      <c r="E228" s="170"/>
    </row>
    <row r="229" spans="1:5" x14ac:dyDescent="0.2">
      <c r="A229" s="163"/>
      <c r="B229" s="173"/>
      <c r="C229" s="173"/>
      <c r="D229" s="173"/>
      <c r="E229" s="174"/>
    </row>
    <row r="230" spans="1:5" x14ac:dyDescent="0.2">
      <c r="A230" s="172"/>
      <c r="B230" s="173"/>
      <c r="C230" s="173"/>
      <c r="D230" s="173"/>
      <c r="E230" s="174"/>
    </row>
    <row r="231" spans="1:5" x14ac:dyDescent="0.2">
      <c r="A231" s="172"/>
      <c r="B231" s="173"/>
      <c r="C231" s="173"/>
      <c r="D231" s="173"/>
      <c r="E231" s="174"/>
    </row>
    <row r="232" spans="1:5" x14ac:dyDescent="0.2">
      <c r="A232" s="172"/>
      <c r="B232" s="173"/>
      <c r="C232" s="173"/>
      <c r="D232" s="173"/>
      <c r="E232" s="174"/>
    </row>
    <row r="233" spans="1:5" x14ac:dyDescent="0.2">
      <c r="A233" s="172"/>
      <c r="B233" s="173"/>
      <c r="C233" s="173"/>
      <c r="D233" s="173"/>
      <c r="E233" s="174"/>
    </row>
    <row r="234" spans="1:5" x14ac:dyDescent="0.2">
      <c r="A234" s="172"/>
      <c r="B234" s="173"/>
      <c r="C234" s="173"/>
      <c r="D234" s="173"/>
      <c r="E234" s="172"/>
    </row>
    <row r="235" spans="1:5" x14ac:dyDescent="0.2">
      <c r="A235" s="172"/>
      <c r="B235" s="173"/>
      <c r="C235" s="173"/>
      <c r="D235" s="173"/>
      <c r="E235" s="172"/>
    </row>
    <row r="236" spans="1:5" x14ac:dyDescent="0.2">
      <c r="A236" s="172"/>
      <c r="B236" s="173"/>
      <c r="C236" s="173"/>
      <c r="D236" s="173"/>
      <c r="E236" s="174"/>
    </row>
    <row r="237" spans="1:5" x14ac:dyDescent="0.2">
      <c r="A237" s="172"/>
      <c r="B237" s="173"/>
      <c r="C237" s="173"/>
      <c r="D237" s="173"/>
      <c r="E237" s="174"/>
    </row>
    <row r="238" spans="1:5" x14ac:dyDescent="0.2">
      <c r="A238" s="172"/>
      <c r="B238" s="173"/>
      <c r="C238" s="173"/>
      <c r="D238" s="173"/>
      <c r="E238" s="174"/>
    </row>
    <row r="239" spans="1:5" x14ac:dyDescent="0.2">
      <c r="A239" s="172"/>
      <c r="B239" s="173"/>
      <c r="C239" s="173"/>
      <c r="D239" s="173"/>
      <c r="E239" s="174"/>
    </row>
    <row r="240" spans="1:5" x14ac:dyDescent="0.2">
      <c r="A240" s="172"/>
      <c r="B240" s="173"/>
      <c r="C240" s="173"/>
      <c r="D240" s="173"/>
      <c r="E240" s="174"/>
    </row>
    <row r="241" spans="1:5" x14ac:dyDescent="0.2">
      <c r="A241" s="172"/>
      <c r="B241" s="173"/>
      <c r="C241" s="173"/>
      <c r="D241" s="173"/>
      <c r="E241" s="174"/>
    </row>
    <row r="242" spans="1:5" x14ac:dyDescent="0.2">
      <c r="A242" s="172"/>
      <c r="B242" s="173"/>
      <c r="C242" s="173"/>
      <c r="D242" s="173"/>
      <c r="E242" s="174"/>
    </row>
    <row r="243" spans="1:5" x14ac:dyDescent="0.2">
      <c r="A243" s="172"/>
      <c r="B243" s="173"/>
      <c r="C243" s="173"/>
      <c r="D243" s="173"/>
      <c r="E243" s="174"/>
    </row>
    <row r="244" spans="1:5" x14ac:dyDescent="0.2">
      <c r="A244" s="172"/>
      <c r="B244" s="173"/>
      <c r="C244" s="173"/>
      <c r="D244" s="173"/>
      <c r="E244" s="174"/>
    </row>
    <row r="245" spans="1:5" x14ac:dyDescent="0.2">
      <c r="A245" s="172"/>
      <c r="B245" s="173"/>
      <c r="C245" s="173"/>
      <c r="D245" s="173"/>
      <c r="E245" s="174"/>
    </row>
    <row r="246" spans="1:5" x14ac:dyDescent="0.2">
      <c r="A246" s="163"/>
      <c r="B246" s="167"/>
      <c r="C246" s="167"/>
      <c r="D246" s="167"/>
      <c r="E246" s="170"/>
    </row>
    <row r="247" spans="1:5" x14ac:dyDescent="0.2">
      <c r="A247" s="172"/>
      <c r="B247" s="173"/>
      <c r="C247" s="173"/>
      <c r="D247" s="175"/>
      <c r="E247" s="174"/>
    </row>
    <row r="248" spans="1:5" x14ac:dyDescent="0.2">
      <c r="A248" s="172"/>
      <c r="B248" s="173"/>
      <c r="C248" s="173"/>
      <c r="D248" s="161"/>
      <c r="E248" s="174"/>
    </row>
    <row r="249" spans="1:5" x14ac:dyDescent="0.2">
      <c r="A249" s="172"/>
      <c r="B249" s="173"/>
      <c r="C249" s="173"/>
      <c r="D249" s="161"/>
      <c r="E249" s="174"/>
    </row>
    <row r="250" spans="1:5" x14ac:dyDescent="0.2">
      <c r="A250" s="163"/>
      <c r="B250" s="167"/>
      <c r="C250" s="167"/>
      <c r="D250" s="167"/>
      <c r="E250" s="170"/>
    </row>
    <row r="251" spans="1:5" x14ac:dyDescent="0.2">
      <c r="A251" s="172"/>
      <c r="B251" s="173"/>
      <c r="C251" s="173"/>
      <c r="D251" s="173"/>
      <c r="E251" s="174"/>
    </row>
    <row r="252" spans="1:5" x14ac:dyDescent="0.2">
      <c r="A252" s="172"/>
      <c r="B252" s="173"/>
      <c r="C252" s="173"/>
      <c r="D252" s="173"/>
      <c r="E252" s="172"/>
    </row>
    <row r="253" spans="1:5" x14ac:dyDescent="0.2">
      <c r="A253" s="172"/>
      <c r="B253" s="173"/>
      <c r="C253" s="173"/>
      <c r="D253" s="173"/>
      <c r="E253" s="174"/>
    </row>
    <row r="254" spans="1:5" x14ac:dyDescent="0.2">
      <c r="A254" s="172"/>
      <c r="B254" s="173"/>
      <c r="C254" s="173"/>
      <c r="D254" s="173"/>
      <c r="E254" s="174"/>
    </row>
    <row r="255" spans="1:5" x14ac:dyDescent="0.2">
      <c r="A255" s="172"/>
      <c r="B255" s="173"/>
      <c r="C255" s="173"/>
      <c r="D255" s="173"/>
      <c r="E255" s="174"/>
    </row>
    <row r="256" spans="1:5" x14ac:dyDescent="0.2">
      <c r="A256" s="172"/>
      <c r="B256" s="173"/>
      <c r="C256" s="173"/>
      <c r="D256" s="173"/>
      <c r="E256" s="174"/>
    </row>
    <row r="257" spans="1:5" x14ac:dyDescent="0.2">
      <c r="A257" s="172"/>
      <c r="B257" s="173"/>
      <c r="C257" s="173"/>
      <c r="D257" s="173"/>
      <c r="E257" s="174"/>
    </row>
    <row r="258" spans="1:5" x14ac:dyDescent="0.2">
      <c r="A258" s="172"/>
      <c r="B258" s="173"/>
      <c r="C258" s="173"/>
      <c r="D258" s="173"/>
      <c r="E258" s="174"/>
    </row>
    <row r="259" spans="1:5" x14ac:dyDescent="0.2">
      <c r="A259" s="172"/>
      <c r="B259" s="173"/>
      <c r="C259" s="173"/>
      <c r="D259" s="173"/>
      <c r="E259" s="174"/>
    </row>
    <row r="260" spans="1:5" x14ac:dyDescent="0.2">
      <c r="A260" s="172"/>
      <c r="B260" s="173"/>
      <c r="C260" s="173"/>
      <c r="D260" s="173"/>
      <c r="E260" s="174"/>
    </row>
    <row r="261" spans="1:5" x14ac:dyDescent="0.2">
      <c r="A261" s="172"/>
      <c r="B261" s="173"/>
      <c r="C261" s="173"/>
      <c r="D261" s="173"/>
      <c r="E261" s="174"/>
    </row>
    <row r="262" spans="1:5" x14ac:dyDescent="0.2">
      <c r="A262" s="172"/>
      <c r="B262" s="173"/>
      <c r="C262" s="173"/>
      <c r="D262" s="173"/>
      <c r="E262" s="174"/>
    </row>
    <row r="263" spans="1:5" x14ac:dyDescent="0.2">
      <c r="A263" s="172"/>
      <c r="B263" s="173"/>
      <c r="C263" s="173"/>
      <c r="D263" s="173"/>
      <c r="E263" s="174"/>
    </row>
    <row r="264" spans="1:5" x14ac:dyDescent="0.2">
      <c r="A264" s="172"/>
      <c r="B264" s="173"/>
      <c r="C264" s="173"/>
      <c r="D264" s="173"/>
      <c r="E264" s="174"/>
    </row>
    <row r="265" spans="1:5" x14ac:dyDescent="0.2">
      <c r="A265" s="172"/>
      <c r="B265" s="173"/>
      <c r="C265" s="173"/>
      <c r="D265" s="173"/>
      <c r="E265" s="174"/>
    </row>
    <row r="266" spans="1:5" x14ac:dyDescent="0.2">
      <c r="A266" s="172"/>
      <c r="B266" s="173"/>
      <c r="C266" s="173"/>
      <c r="D266" s="173"/>
      <c r="E266" s="174"/>
    </row>
    <row r="267" spans="1:5" x14ac:dyDescent="0.2">
      <c r="A267" s="172"/>
      <c r="B267" s="173"/>
      <c r="C267" s="176"/>
      <c r="D267" s="173"/>
      <c r="E267" s="174"/>
    </row>
    <row r="268" spans="1:5" x14ac:dyDescent="0.2">
      <c r="A268" s="172"/>
      <c r="B268" s="173"/>
      <c r="C268" s="173"/>
      <c r="D268" s="173"/>
      <c r="E268" s="174"/>
    </row>
    <row r="269" spans="1:5" x14ac:dyDescent="0.2">
      <c r="A269" s="172"/>
      <c r="B269" s="173"/>
      <c r="C269" s="173"/>
      <c r="D269" s="173"/>
      <c r="E269" s="174"/>
    </row>
    <row r="270" spans="1:5" x14ac:dyDescent="0.2">
      <c r="A270" s="172"/>
      <c r="B270" s="173"/>
      <c r="C270" s="173"/>
      <c r="D270" s="173"/>
      <c r="E270" s="174"/>
    </row>
    <row r="271" spans="1:5" x14ac:dyDescent="0.2">
      <c r="A271" s="172"/>
      <c r="B271" s="173"/>
      <c r="C271" s="173"/>
      <c r="D271" s="173"/>
      <c r="E271" s="174"/>
    </row>
    <row r="272" spans="1:5" x14ac:dyDescent="0.2">
      <c r="A272" s="172"/>
      <c r="B272" s="173"/>
      <c r="C272" s="173"/>
      <c r="D272" s="173"/>
      <c r="E272" s="174"/>
    </row>
    <row r="273" spans="1:5" x14ac:dyDescent="0.2">
      <c r="A273" s="172"/>
      <c r="B273" s="173"/>
      <c r="C273" s="173"/>
      <c r="D273" s="173"/>
      <c r="E273" s="174"/>
    </row>
    <row r="274" spans="1:5" x14ac:dyDescent="0.2">
      <c r="A274" s="172"/>
      <c r="B274" s="173"/>
      <c r="C274" s="173"/>
      <c r="D274" s="173"/>
      <c r="E274" s="174"/>
    </row>
    <row r="275" spans="1:5" x14ac:dyDescent="0.2">
      <c r="A275" s="172"/>
      <c r="B275" s="173"/>
      <c r="C275" s="173"/>
      <c r="D275" s="173"/>
      <c r="E275" s="174"/>
    </row>
    <row r="276" spans="1:5" x14ac:dyDescent="0.2">
      <c r="A276" s="172"/>
      <c r="B276" s="173"/>
      <c r="C276" s="173"/>
      <c r="D276" s="173"/>
      <c r="E276" s="174"/>
    </row>
    <row r="277" spans="1:5" x14ac:dyDescent="0.2">
      <c r="A277" s="172"/>
      <c r="B277" s="173"/>
      <c r="C277" s="173"/>
      <c r="D277" s="173"/>
      <c r="E277" s="174"/>
    </row>
    <row r="278" spans="1:5" x14ac:dyDescent="0.2">
      <c r="A278" s="172"/>
      <c r="B278" s="173"/>
      <c r="C278" s="173"/>
      <c r="D278" s="173"/>
      <c r="E278" s="174"/>
    </row>
    <row r="279" spans="1:5" x14ac:dyDescent="0.2">
      <c r="A279" s="172"/>
      <c r="B279" s="173"/>
      <c r="C279" s="173"/>
      <c r="D279" s="173"/>
      <c r="E279" s="174"/>
    </row>
    <row r="280" spans="1:5" x14ac:dyDescent="0.2">
      <c r="A280" s="172"/>
      <c r="B280" s="173"/>
      <c r="C280" s="173"/>
      <c r="D280" s="173"/>
      <c r="E280" s="174"/>
    </row>
    <row r="281" spans="1:5" x14ac:dyDescent="0.2">
      <c r="A281" s="172"/>
      <c r="B281" s="173"/>
      <c r="C281" s="173"/>
      <c r="D281" s="173"/>
      <c r="E281" s="174"/>
    </row>
    <row r="282" spans="1:5" x14ac:dyDescent="0.2">
      <c r="A282" s="172"/>
      <c r="B282" s="173"/>
      <c r="C282" s="173"/>
      <c r="D282" s="173"/>
      <c r="E282" s="174"/>
    </row>
    <row r="283" spans="1:5" x14ac:dyDescent="0.2">
      <c r="A283" s="172"/>
      <c r="B283" s="173"/>
      <c r="C283" s="173"/>
      <c r="D283" s="173"/>
      <c r="E283" s="174"/>
    </row>
    <row r="284" spans="1:5" x14ac:dyDescent="0.2">
      <c r="A284" s="172"/>
      <c r="B284" s="173"/>
      <c r="C284" s="173"/>
      <c r="D284" s="173"/>
      <c r="E284" s="174"/>
    </row>
    <row r="285" spans="1:5" x14ac:dyDescent="0.2">
      <c r="A285" s="163"/>
      <c r="B285" s="167"/>
      <c r="C285" s="167"/>
      <c r="D285" s="167"/>
      <c r="E285" s="170"/>
    </row>
    <row r="286" spans="1:5" x14ac:dyDescent="0.2">
      <c r="A286" s="163"/>
      <c r="B286" s="167"/>
      <c r="C286" s="167"/>
      <c r="D286" s="167"/>
      <c r="E286" s="163"/>
    </row>
    <row r="287" spans="1:5" x14ac:dyDescent="0.2">
      <c r="A287" s="163"/>
      <c r="B287" s="167"/>
      <c r="C287" s="167"/>
      <c r="D287" s="167"/>
      <c r="E287" s="163"/>
    </row>
    <row r="288" spans="1:5" x14ac:dyDescent="0.2">
      <c r="A288" s="172"/>
      <c r="B288" s="173"/>
      <c r="C288" s="173"/>
      <c r="D288" s="175"/>
      <c r="E288" s="172"/>
    </row>
    <row r="289" spans="1:5" x14ac:dyDescent="0.2">
      <c r="A289" s="172"/>
      <c r="B289" s="173"/>
      <c r="C289" s="173"/>
      <c r="D289" s="173"/>
      <c r="E289" s="172"/>
    </row>
    <row r="290" spans="1:5" x14ac:dyDescent="0.2">
      <c r="A290" s="172"/>
      <c r="B290" s="173"/>
      <c r="C290" s="173"/>
      <c r="D290" s="173"/>
      <c r="E290" s="172"/>
    </row>
    <row r="291" spans="1:5" x14ac:dyDescent="0.2">
      <c r="A291" s="172"/>
      <c r="B291" s="173"/>
      <c r="C291" s="173"/>
      <c r="D291" s="173"/>
      <c r="E291" s="172"/>
    </row>
    <row r="292" spans="1:5" x14ac:dyDescent="0.2">
      <c r="A292" s="172"/>
      <c r="B292" s="173"/>
      <c r="C292" s="173"/>
      <c r="D292" s="173"/>
      <c r="E292" s="172"/>
    </row>
    <row r="293" spans="1:5" x14ac:dyDescent="0.2">
      <c r="A293" s="172"/>
      <c r="B293" s="173"/>
      <c r="C293" s="173"/>
      <c r="D293" s="173"/>
      <c r="E293" s="172"/>
    </row>
    <row r="294" spans="1:5" x14ac:dyDescent="0.2">
      <c r="A294" s="172"/>
      <c r="B294" s="173"/>
      <c r="C294" s="173"/>
      <c r="D294" s="173"/>
      <c r="E294" s="172"/>
    </row>
    <row r="295" spans="1:5" x14ac:dyDescent="0.2">
      <c r="A295" s="172"/>
      <c r="B295" s="173"/>
      <c r="C295" s="173"/>
      <c r="D295" s="173"/>
      <c r="E295" s="172"/>
    </row>
    <row r="296" spans="1:5" x14ac:dyDescent="0.2">
      <c r="A296" s="172"/>
      <c r="B296" s="173"/>
      <c r="C296" s="173"/>
      <c r="D296" s="173"/>
      <c r="E296" s="172"/>
    </row>
    <row r="297" spans="1:5" x14ac:dyDescent="0.2">
      <c r="A297" s="163"/>
      <c r="B297" s="177"/>
      <c r="C297" s="167"/>
      <c r="D297" s="167"/>
      <c r="E297" s="163"/>
    </row>
    <row r="298" spans="1:5" x14ac:dyDescent="0.2">
      <c r="A298" s="163"/>
      <c r="B298" s="177"/>
      <c r="C298" s="167"/>
      <c r="D298" s="167"/>
      <c r="E298" s="163"/>
    </row>
    <row r="299" spans="1:5" x14ac:dyDescent="0.2">
      <c r="A299" s="172"/>
      <c r="B299" s="178"/>
      <c r="C299" s="173"/>
      <c r="D299" s="173"/>
      <c r="E299" s="172"/>
    </row>
    <row r="300" spans="1:5" x14ac:dyDescent="0.2">
      <c r="A300" s="172"/>
      <c r="B300" s="173"/>
      <c r="C300" s="173"/>
      <c r="D300" s="173"/>
      <c r="E300" s="172"/>
    </row>
    <row r="301" spans="1:5" x14ac:dyDescent="0.2">
      <c r="A301" s="172"/>
      <c r="B301" s="173"/>
      <c r="C301" s="173"/>
      <c r="D301" s="173"/>
      <c r="E301" s="172"/>
    </row>
    <row r="302" spans="1:5" x14ac:dyDescent="0.2">
      <c r="A302" s="172"/>
      <c r="B302" s="173"/>
      <c r="C302" s="173"/>
      <c r="D302" s="173"/>
      <c r="E302" s="172"/>
    </row>
    <row r="303" spans="1:5" x14ac:dyDescent="0.2">
      <c r="A303" s="172"/>
      <c r="B303" s="173"/>
      <c r="C303" s="173"/>
      <c r="D303" s="173"/>
      <c r="E303" s="172"/>
    </row>
    <row r="304" spans="1:5" x14ac:dyDescent="0.2">
      <c r="A304" s="172"/>
      <c r="B304" s="173"/>
      <c r="C304" s="173"/>
      <c r="D304" s="173"/>
      <c r="E304" s="172"/>
    </row>
    <row r="305" spans="1:5" x14ac:dyDescent="0.2">
      <c r="A305" s="172"/>
      <c r="B305" s="173"/>
      <c r="C305" s="173"/>
      <c r="D305" s="173"/>
      <c r="E305" s="172"/>
    </row>
    <row r="306" spans="1:5" x14ac:dyDescent="0.2">
      <c r="A306" s="172"/>
      <c r="B306" s="173"/>
      <c r="C306" s="173"/>
      <c r="D306" s="173"/>
      <c r="E306" s="172"/>
    </row>
    <row r="307" spans="1:5" x14ac:dyDescent="0.2">
      <c r="A307" s="172"/>
      <c r="B307" s="173"/>
      <c r="C307" s="173"/>
      <c r="D307" s="173"/>
      <c r="E307" s="172"/>
    </row>
    <row r="308" spans="1:5" x14ac:dyDescent="0.2">
      <c r="A308" s="172"/>
      <c r="B308" s="173"/>
      <c r="C308" s="173"/>
      <c r="D308" s="173"/>
      <c r="E308" s="172"/>
    </row>
    <row r="309" spans="1:5" x14ac:dyDescent="0.2">
      <c r="A309" s="172"/>
      <c r="B309" s="173"/>
      <c r="C309" s="173"/>
      <c r="D309" s="173"/>
      <c r="E309" s="172"/>
    </row>
    <row r="310" spans="1:5" x14ac:dyDescent="0.2">
      <c r="A310" s="172"/>
      <c r="B310" s="173"/>
      <c r="C310" s="173"/>
      <c r="D310" s="173"/>
      <c r="E310" s="172"/>
    </row>
    <row r="311" spans="1:5" x14ac:dyDescent="0.2">
      <c r="A311" s="172"/>
      <c r="B311" s="173"/>
      <c r="C311" s="173"/>
      <c r="D311" s="173"/>
      <c r="E311" s="172"/>
    </row>
    <row r="312" spans="1:5" x14ac:dyDescent="0.2">
      <c r="A312" s="172"/>
      <c r="B312" s="173"/>
      <c r="C312" s="173"/>
      <c r="D312" s="173"/>
      <c r="E312" s="172"/>
    </row>
    <row r="313" spans="1:5" x14ac:dyDescent="0.2">
      <c r="A313" s="172"/>
      <c r="B313" s="173"/>
      <c r="C313" s="173"/>
      <c r="D313" s="173"/>
      <c r="E313" s="172"/>
    </row>
    <row r="314" spans="1:5" x14ac:dyDescent="0.2">
      <c r="A314" s="172"/>
      <c r="B314" s="173"/>
      <c r="C314" s="173"/>
      <c r="D314" s="173"/>
      <c r="E314" s="172"/>
    </row>
    <row r="315" spans="1:5" x14ac:dyDescent="0.2">
      <c r="A315" s="172"/>
      <c r="B315" s="173"/>
      <c r="C315" s="173"/>
      <c r="D315" s="173"/>
      <c r="E315" s="172"/>
    </row>
    <row r="316" spans="1:5" x14ac:dyDescent="0.2">
      <c r="A316" s="172"/>
      <c r="B316" s="173"/>
      <c r="C316" s="173"/>
      <c r="D316" s="173"/>
      <c r="E316" s="172"/>
    </row>
    <row r="317" spans="1:5" x14ac:dyDescent="0.2">
      <c r="A317" s="172"/>
      <c r="B317" s="173"/>
      <c r="C317" s="173"/>
      <c r="D317" s="173"/>
      <c r="E317" s="172"/>
    </row>
    <row r="318" spans="1:5" x14ac:dyDescent="0.2">
      <c r="A318" s="172"/>
      <c r="B318" s="173"/>
      <c r="C318" s="173"/>
      <c r="D318" s="173"/>
      <c r="E318" s="172"/>
    </row>
    <row r="319" spans="1:5" x14ac:dyDescent="0.2">
      <c r="A319" s="172"/>
      <c r="B319" s="173"/>
      <c r="C319" s="173"/>
      <c r="D319" s="173"/>
      <c r="E319" s="172"/>
    </row>
    <row r="320" spans="1:5" x14ac:dyDescent="0.2">
      <c r="A320" s="172"/>
      <c r="B320" s="173"/>
      <c r="C320" s="173"/>
      <c r="D320" s="173"/>
      <c r="E320" s="172"/>
    </row>
    <row r="321" spans="1:5" x14ac:dyDescent="0.2">
      <c r="A321" s="172"/>
      <c r="B321" s="173"/>
      <c r="C321" s="173"/>
      <c r="D321" s="173"/>
      <c r="E321" s="172"/>
    </row>
    <row r="322" spans="1:5" x14ac:dyDescent="0.2">
      <c r="A322" s="172"/>
      <c r="B322" s="173"/>
      <c r="C322" s="173"/>
      <c r="D322" s="173"/>
      <c r="E322" s="172"/>
    </row>
    <row r="323" spans="1:5" x14ac:dyDescent="0.2">
      <c r="A323" s="172"/>
      <c r="B323" s="173"/>
      <c r="C323" s="173"/>
      <c r="D323" s="173"/>
      <c r="E323" s="172"/>
    </row>
    <row r="324" spans="1:5" x14ac:dyDescent="0.2">
      <c r="A324" s="172"/>
      <c r="B324" s="173"/>
      <c r="C324" s="173"/>
      <c r="D324" s="173"/>
      <c r="E324" s="172"/>
    </row>
    <row r="325" spans="1:5" x14ac:dyDescent="0.2">
      <c r="A325" s="172"/>
      <c r="B325" s="173"/>
      <c r="C325" s="173"/>
      <c r="D325" s="173"/>
      <c r="E325" s="172"/>
    </row>
    <row r="326" spans="1:5" x14ac:dyDescent="0.2">
      <c r="A326" s="172"/>
      <c r="B326" s="173"/>
      <c r="C326" s="173"/>
      <c r="D326" s="173"/>
      <c r="E326" s="172"/>
    </row>
    <row r="327" spans="1:5" x14ac:dyDescent="0.2">
      <c r="A327" s="172"/>
      <c r="B327" s="173"/>
      <c r="C327" s="173"/>
      <c r="D327" s="173"/>
      <c r="E327" s="172"/>
    </row>
    <row r="328" spans="1:5" x14ac:dyDescent="0.2">
      <c r="A328" s="172"/>
      <c r="B328" s="173"/>
      <c r="C328" s="173"/>
      <c r="D328" s="173"/>
      <c r="E328" s="172"/>
    </row>
    <row r="329" spans="1:5" x14ac:dyDescent="0.2">
      <c r="A329" s="172"/>
      <c r="B329" s="173"/>
      <c r="C329" s="173"/>
      <c r="D329" s="173"/>
      <c r="E329" s="172"/>
    </row>
    <row r="330" spans="1:5" x14ac:dyDescent="0.2">
      <c r="A330" s="172"/>
      <c r="B330" s="173"/>
      <c r="C330" s="173"/>
      <c r="D330" s="173"/>
      <c r="E330" s="172"/>
    </row>
    <row r="331" spans="1:5" x14ac:dyDescent="0.2">
      <c r="A331" s="172"/>
      <c r="B331" s="173"/>
      <c r="C331" s="173"/>
      <c r="D331" s="173"/>
      <c r="E331" s="172"/>
    </row>
    <row r="332" spans="1:5" x14ac:dyDescent="0.2">
      <c r="A332" s="172"/>
      <c r="B332" s="173"/>
      <c r="C332" s="173"/>
      <c r="D332" s="173"/>
      <c r="E332" s="172"/>
    </row>
    <row r="333" spans="1:5" x14ac:dyDescent="0.2">
      <c r="A333" s="163"/>
      <c r="B333" s="171"/>
      <c r="C333" s="167"/>
      <c r="D333" s="167"/>
      <c r="E333" s="163"/>
    </row>
    <row r="334" spans="1:5" x14ac:dyDescent="0.2">
      <c r="A334" s="172"/>
      <c r="B334" s="179"/>
      <c r="C334" s="173"/>
      <c r="D334" s="173"/>
      <c r="E334" s="172"/>
    </row>
    <row r="335" spans="1:5" x14ac:dyDescent="0.2">
      <c r="A335" s="172"/>
      <c r="B335" s="179"/>
      <c r="C335" s="173"/>
      <c r="D335" s="173"/>
      <c r="E335" s="172"/>
    </row>
    <row r="336" spans="1:5" x14ac:dyDescent="0.2">
      <c r="A336" s="172"/>
      <c r="B336" s="173"/>
      <c r="C336" s="173"/>
      <c r="D336" s="173"/>
      <c r="E336" s="172"/>
    </row>
    <row r="337" spans="1:5" x14ac:dyDescent="0.2">
      <c r="A337" s="172"/>
      <c r="B337" s="173"/>
      <c r="C337" s="173"/>
      <c r="D337" s="173"/>
      <c r="E337" s="172"/>
    </row>
    <row r="338" spans="1:5" x14ac:dyDescent="0.2">
      <c r="A338" s="172"/>
      <c r="B338" s="173"/>
      <c r="C338" s="173"/>
      <c r="D338" s="173"/>
      <c r="E338" s="172"/>
    </row>
    <row r="339" spans="1:5" x14ac:dyDescent="0.2">
      <c r="A339" s="172"/>
      <c r="B339" s="173"/>
      <c r="C339" s="173"/>
      <c r="D339" s="173"/>
      <c r="E339" s="172"/>
    </row>
    <row r="340" spans="1:5" x14ac:dyDescent="0.2">
      <c r="A340" s="172"/>
      <c r="B340" s="173"/>
      <c r="C340" s="173"/>
      <c r="D340" s="173"/>
      <c r="E340" s="172"/>
    </row>
    <row r="341" spans="1:5" x14ac:dyDescent="0.2">
      <c r="A341" s="172"/>
      <c r="B341" s="173"/>
      <c r="C341" s="173"/>
      <c r="D341" s="173"/>
      <c r="E341" s="172"/>
    </row>
    <row r="342" spans="1:5" x14ac:dyDescent="0.2">
      <c r="A342" s="172"/>
      <c r="B342" s="173"/>
      <c r="C342" s="173"/>
      <c r="D342" s="173"/>
      <c r="E342" s="172"/>
    </row>
    <row r="343" spans="1:5" x14ac:dyDescent="0.2">
      <c r="A343" s="172"/>
      <c r="B343" s="173"/>
      <c r="C343" s="173"/>
      <c r="D343" s="173"/>
      <c r="E343" s="172"/>
    </row>
    <row r="344" spans="1:5" x14ac:dyDescent="0.2">
      <c r="A344" s="163"/>
      <c r="B344" s="177"/>
      <c r="C344" s="167"/>
      <c r="D344" s="167"/>
      <c r="E344" s="163"/>
    </row>
    <row r="345" spans="1:5" x14ac:dyDescent="0.2">
      <c r="A345" s="172"/>
      <c r="B345" s="178"/>
      <c r="C345" s="173"/>
      <c r="D345" s="173"/>
      <c r="E345" s="172"/>
    </row>
    <row r="346" spans="1:5" x14ac:dyDescent="0.2">
      <c r="A346" s="172"/>
      <c r="B346" s="178"/>
      <c r="C346" s="173"/>
      <c r="D346" s="173"/>
      <c r="E346" s="172"/>
    </row>
    <row r="347" spans="1:5" x14ac:dyDescent="0.2">
      <c r="A347" s="163"/>
      <c r="B347" s="167"/>
      <c r="C347" s="167"/>
      <c r="D347" s="167"/>
      <c r="E347" s="163"/>
    </row>
    <row r="348" spans="1:5" x14ac:dyDescent="0.2">
      <c r="A348" s="163"/>
      <c r="B348" s="167"/>
      <c r="C348" s="167"/>
      <c r="D348" s="167"/>
      <c r="E348" s="163"/>
    </row>
    <row r="349" spans="1:5" x14ac:dyDescent="0.2">
      <c r="A349" s="172"/>
      <c r="B349" s="173"/>
      <c r="C349" s="173"/>
      <c r="D349" s="173"/>
      <c r="E349" s="172"/>
    </row>
    <row r="350" spans="1:5" x14ac:dyDescent="0.2">
      <c r="A350" s="172"/>
      <c r="B350" s="173"/>
      <c r="C350" s="173"/>
      <c r="D350" s="173"/>
      <c r="E350" s="172"/>
    </row>
    <row r="351" spans="1:5" x14ac:dyDescent="0.2">
      <c r="A351" s="163"/>
      <c r="B351" s="167"/>
      <c r="C351" s="167"/>
      <c r="D351" s="167"/>
      <c r="E351" s="163"/>
    </row>
    <row r="352" spans="1:5" x14ac:dyDescent="0.2">
      <c r="A352" s="172"/>
      <c r="B352" s="173"/>
      <c r="C352" s="173"/>
      <c r="D352" s="173"/>
      <c r="E352" s="172"/>
    </row>
    <row r="353" spans="1:5" x14ac:dyDescent="0.2">
      <c r="A353" s="172"/>
      <c r="B353" s="173"/>
      <c r="C353" s="173"/>
      <c r="D353" s="173"/>
      <c r="E353" s="172"/>
    </row>
    <row r="354" spans="1:5" x14ac:dyDescent="0.2">
      <c r="A354" s="172"/>
      <c r="B354" s="173"/>
      <c r="C354" s="173"/>
      <c r="D354" s="173"/>
      <c r="E354" s="172"/>
    </row>
    <row r="355" spans="1:5" x14ac:dyDescent="0.2">
      <c r="A355" s="163"/>
      <c r="B355" s="167"/>
      <c r="C355" s="180"/>
      <c r="D355" s="167"/>
      <c r="E355" s="163"/>
    </row>
    <row r="356" spans="1:5" x14ac:dyDescent="0.2">
      <c r="A356" s="163"/>
      <c r="B356" s="167"/>
      <c r="C356" s="167"/>
      <c r="D356" s="167"/>
      <c r="E356" s="163"/>
    </row>
    <row r="357" spans="1:5" x14ac:dyDescent="0.2">
      <c r="A357" s="172"/>
      <c r="B357" s="167"/>
      <c r="C357" s="167"/>
      <c r="D357" s="167"/>
      <c r="E357" s="163"/>
    </row>
    <row r="358" spans="1:5" x14ac:dyDescent="0.2">
      <c r="A358" s="172"/>
      <c r="B358" s="173"/>
      <c r="C358" s="173"/>
      <c r="D358" s="173"/>
      <c r="E358" s="172"/>
    </row>
    <row r="359" spans="1:5" x14ac:dyDescent="0.2">
      <c r="A359" s="172"/>
      <c r="B359" s="173"/>
      <c r="C359" s="173"/>
      <c r="D359" s="173"/>
      <c r="E359" s="172"/>
    </row>
    <row r="360" spans="1:5" x14ac:dyDescent="0.2">
      <c r="A360" s="172"/>
      <c r="B360" s="173"/>
      <c r="C360" s="173"/>
      <c r="D360" s="173"/>
      <c r="E360" s="172"/>
    </row>
    <row r="361" spans="1:5" x14ac:dyDescent="0.2">
      <c r="A361" s="172"/>
      <c r="B361" s="173"/>
      <c r="C361" s="173"/>
      <c r="D361" s="173"/>
      <c r="E361" s="172"/>
    </row>
    <row r="362" spans="1:5" x14ac:dyDescent="0.2">
      <c r="A362" s="163"/>
      <c r="B362" s="177"/>
      <c r="C362" s="167"/>
      <c r="D362" s="163"/>
      <c r="E362" s="163"/>
    </row>
    <row r="363" spans="1:5" x14ac:dyDescent="0.2">
      <c r="A363" s="172"/>
      <c r="B363" s="178"/>
      <c r="C363" s="173"/>
      <c r="D363" s="172"/>
      <c r="E363" s="172"/>
    </row>
    <row r="364" spans="1:5" x14ac:dyDescent="0.2">
      <c r="A364" s="172"/>
      <c r="B364" s="178"/>
      <c r="C364" s="173"/>
      <c r="D364" s="172"/>
      <c r="E364" s="172"/>
    </row>
    <row r="365" spans="1:5" x14ac:dyDescent="0.2">
      <c r="A365" s="163"/>
      <c r="B365" s="167"/>
      <c r="C365" s="167"/>
      <c r="D365" s="167"/>
      <c r="E365" s="163"/>
    </row>
    <row r="366" spans="1:5" x14ac:dyDescent="0.2">
      <c r="A366" s="163"/>
      <c r="B366" s="167"/>
      <c r="C366" s="167"/>
      <c r="D366" s="167"/>
      <c r="E366" s="163"/>
    </row>
    <row r="367" spans="1:5" x14ac:dyDescent="0.2">
      <c r="A367" s="172"/>
      <c r="B367" s="173"/>
      <c r="C367" s="173"/>
      <c r="D367" s="173"/>
      <c r="E367" s="172"/>
    </row>
    <row r="368" spans="1:5" x14ac:dyDescent="0.2">
      <c r="A368" s="172"/>
      <c r="B368" s="173"/>
      <c r="C368" s="173"/>
      <c r="D368" s="173"/>
      <c r="E368" s="172"/>
    </row>
    <row r="369" spans="1:5" x14ac:dyDescent="0.2">
      <c r="A369" s="163"/>
      <c r="B369" s="167"/>
      <c r="C369" s="167"/>
      <c r="D369" s="167"/>
      <c r="E369" s="163"/>
    </row>
    <row r="370" spans="1:5" x14ac:dyDescent="0.2">
      <c r="A370" s="163"/>
      <c r="B370" s="167"/>
      <c r="C370" s="167"/>
      <c r="D370" s="167"/>
      <c r="E370" s="163"/>
    </row>
    <row r="371" spans="1:5" x14ac:dyDescent="0.2">
      <c r="A371" s="172"/>
      <c r="B371" s="173"/>
      <c r="C371" s="173"/>
      <c r="D371" s="173"/>
      <c r="E371" s="172"/>
    </row>
    <row r="372" spans="1:5" x14ac:dyDescent="0.2">
      <c r="A372" s="172"/>
      <c r="B372" s="173"/>
      <c r="C372" s="173"/>
      <c r="D372" s="173"/>
      <c r="E372" s="172"/>
    </row>
    <row r="373" spans="1:5" x14ac:dyDescent="0.2">
      <c r="A373" s="172"/>
      <c r="B373" s="173"/>
      <c r="C373" s="173"/>
      <c r="D373" s="173"/>
      <c r="E373" s="172"/>
    </row>
    <row r="374" spans="1:5" x14ac:dyDescent="0.2">
      <c r="A374" s="172"/>
      <c r="B374" s="173"/>
      <c r="C374" s="173"/>
      <c r="D374" s="173"/>
      <c r="E374" s="172"/>
    </row>
    <row r="375" spans="1:5" x14ac:dyDescent="0.2">
      <c r="A375" s="172"/>
      <c r="B375" s="173"/>
      <c r="C375" s="173"/>
      <c r="D375" s="173"/>
      <c r="E375" s="172"/>
    </row>
    <row r="376" spans="1:5" x14ac:dyDescent="0.2">
      <c r="A376" s="172"/>
      <c r="B376" s="173"/>
      <c r="C376" s="173"/>
      <c r="D376" s="173"/>
      <c r="E376" s="172"/>
    </row>
    <row r="377" spans="1:5" x14ac:dyDescent="0.2">
      <c r="A377" s="163"/>
      <c r="B377" s="167"/>
      <c r="C377" s="167"/>
      <c r="D377" s="167"/>
      <c r="E377" s="163"/>
    </row>
    <row r="378" spans="1:5" x14ac:dyDescent="0.2">
      <c r="A378" s="172"/>
      <c r="B378" s="173"/>
      <c r="C378" s="173"/>
      <c r="D378" s="173"/>
      <c r="E378" s="172"/>
    </row>
    <row r="379" spans="1:5" x14ac:dyDescent="0.2">
      <c r="A379" s="172"/>
      <c r="B379" s="173"/>
      <c r="C379" s="173"/>
      <c r="D379" s="173"/>
      <c r="E379" s="172"/>
    </row>
    <row r="380" spans="1:5" x14ac:dyDescent="0.2">
      <c r="A380" s="172"/>
      <c r="B380" s="173"/>
      <c r="C380" s="173"/>
      <c r="D380" s="173"/>
      <c r="E380" s="172"/>
    </row>
    <row r="381" spans="1:5" x14ac:dyDescent="0.2">
      <c r="A381" s="172"/>
      <c r="B381" s="173"/>
      <c r="C381" s="173"/>
      <c r="D381" s="173"/>
      <c r="E381" s="172"/>
    </row>
    <row r="382" spans="1:5" x14ac:dyDescent="0.2">
      <c r="A382" s="172"/>
      <c r="B382" s="173"/>
      <c r="C382" s="173"/>
      <c r="D382" s="173"/>
      <c r="E382" s="172"/>
    </row>
    <row r="383" spans="1:5" x14ac:dyDescent="0.2">
      <c r="A383" s="172"/>
      <c r="B383" s="173"/>
      <c r="C383" s="173"/>
      <c r="D383" s="173"/>
      <c r="E383" s="172"/>
    </row>
    <row r="384" spans="1:5" x14ac:dyDescent="0.2">
      <c r="A384" s="172"/>
      <c r="B384" s="173"/>
      <c r="C384" s="173"/>
      <c r="D384" s="173"/>
      <c r="E384" s="172"/>
    </row>
    <row r="385" spans="1:5" x14ac:dyDescent="0.2">
      <c r="A385" s="172"/>
      <c r="B385" s="173"/>
      <c r="C385" s="173"/>
      <c r="D385" s="173"/>
      <c r="E385" s="172"/>
    </row>
    <row r="386" spans="1:5" x14ac:dyDescent="0.2">
      <c r="A386" s="172"/>
      <c r="B386" s="173"/>
      <c r="C386" s="173"/>
      <c r="D386" s="173"/>
      <c r="E386" s="172"/>
    </row>
    <row r="387" spans="1:5" x14ac:dyDescent="0.2">
      <c r="A387" s="172"/>
      <c r="B387" s="173"/>
      <c r="C387" s="173"/>
      <c r="D387" s="173"/>
      <c r="E387" s="172"/>
    </row>
    <row r="388" spans="1:5" x14ac:dyDescent="0.2">
      <c r="A388" s="172"/>
      <c r="B388" s="173"/>
      <c r="C388" s="173"/>
      <c r="D388" s="173"/>
      <c r="E388" s="172"/>
    </row>
    <row r="389" spans="1:5" x14ac:dyDescent="0.2">
      <c r="A389" s="172"/>
      <c r="B389" s="173"/>
      <c r="C389" s="173"/>
      <c r="D389" s="173"/>
      <c r="E389" s="172"/>
    </row>
    <row r="390" spans="1:5" x14ac:dyDescent="0.2">
      <c r="A390" s="172"/>
      <c r="B390" s="173"/>
      <c r="C390" s="173"/>
      <c r="D390" s="173"/>
      <c r="E390" s="172"/>
    </row>
    <row r="391" spans="1:5" x14ac:dyDescent="0.2">
      <c r="A391" s="172"/>
      <c r="B391" s="173"/>
      <c r="C391" s="173"/>
      <c r="D391" s="173"/>
      <c r="E391" s="172"/>
    </row>
    <row r="392" spans="1:5" x14ac:dyDescent="0.2">
      <c r="A392" s="172"/>
      <c r="B392" s="173"/>
      <c r="C392" s="173"/>
      <c r="D392" s="173"/>
      <c r="E392" s="172"/>
    </row>
    <row r="393" spans="1:5" x14ac:dyDescent="0.2">
      <c r="A393" s="163"/>
      <c r="B393" s="181"/>
      <c r="C393" s="167"/>
      <c r="D393" s="167"/>
      <c r="E393" s="163"/>
    </row>
    <row r="394" spans="1:5" x14ac:dyDescent="0.2">
      <c r="A394" s="172"/>
      <c r="B394" s="161"/>
      <c r="C394" s="173"/>
      <c r="D394" s="173"/>
      <c r="E394" s="172"/>
    </row>
    <row r="395" spans="1:5" x14ac:dyDescent="0.2">
      <c r="A395" s="163"/>
      <c r="B395" s="167"/>
      <c r="C395" s="167"/>
      <c r="D395" s="167"/>
      <c r="E395" s="163"/>
    </row>
    <row r="396" spans="1:5" x14ac:dyDescent="0.2">
      <c r="A396" s="172"/>
      <c r="B396" s="173"/>
      <c r="C396" s="173"/>
      <c r="D396" s="173"/>
      <c r="E396" s="172"/>
    </row>
    <row r="397" spans="1:5" x14ac:dyDescent="0.2">
      <c r="A397" s="172"/>
      <c r="B397" s="173"/>
      <c r="C397" s="173"/>
      <c r="D397" s="173"/>
      <c r="E397" s="172"/>
    </row>
    <row r="398" spans="1:5" x14ac:dyDescent="0.2">
      <c r="A398" s="172"/>
      <c r="B398" s="173"/>
      <c r="C398" s="173"/>
      <c r="D398" s="173"/>
      <c r="E398" s="172"/>
    </row>
    <row r="399" spans="1:5" x14ac:dyDescent="0.2">
      <c r="A399" s="172"/>
      <c r="B399" s="173"/>
      <c r="C399" s="173"/>
      <c r="D399" s="173"/>
      <c r="E399" s="172"/>
    </row>
    <row r="400" spans="1:5" x14ac:dyDescent="0.2">
      <c r="A400" s="172"/>
      <c r="B400" s="173"/>
      <c r="C400" s="173"/>
      <c r="D400" s="173"/>
      <c r="E400" s="172"/>
    </row>
    <row r="401" spans="1:5" x14ac:dyDescent="0.2">
      <c r="A401" s="172"/>
      <c r="B401" s="173"/>
      <c r="C401" s="173"/>
      <c r="D401" s="173"/>
      <c r="E401" s="172"/>
    </row>
    <row r="402" spans="1:5" x14ac:dyDescent="0.2">
      <c r="A402" s="172"/>
      <c r="B402" s="173"/>
      <c r="C402" s="173"/>
      <c r="D402" s="173"/>
      <c r="E402" s="172"/>
    </row>
    <row r="403" spans="1:5" x14ac:dyDescent="0.2">
      <c r="A403" s="172"/>
      <c r="B403" s="173"/>
      <c r="C403" s="173"/>
      <c r="D403" s="173"/>
      <c r="E403" s="172"/>
    </row>
    <row r="404" spans="1:5" x14ac:dyDescent="0.2">
      <c r="A404" s="172"/>
      <c r="B404" s="173"/>
      <c r="C404" s="173"/>
      <c r="D404" s="173"/>
      <c r="E404" s="172"/>
    </row>
    <row r="405" spans="1:5" x14ac:dyDescent="0.2">
      <c r="A405" s="172"/>
      <c r="B405" s="173"/>
      <c r="C405" s="173"/>
      <c r="D405" s="173"/>
      <c r="E405" s="172"/>
    </row>
    <row r="406" spans="1:5" x14ac:dyDescent="0.2">
      <c r="A406" s="172"/>
      <c r="B406" s="173"/>
      <c r="C406" s="173"/>
      <c r="D406" s="173"/>
      <c r="E406" s="172"/>
    </row>
    <row r="407" spans="1:5" x14ac:dyDescent="0.2">
      <c r="A407" s="172"/>
      <c r="B407" s="173"/>
      <c r="C407" s="173"/>
      <c r="D407" s="173"/>
      <c r="E407" s="172"/>
    </row>
    <row r="408" spans="1:5" x14ac:dyDescent="0.2">
      <c r="A408" s="163"/>
      <c r="B408" s="181"/>
      <c r="C408" s="167"/>
      <c r="D408" s="167"/>
      <c r="E408" s="163"/>
    </row>
    <row r="409" spans="1:5" x14ac:dyDescent="0.2">
      <c r="A409" s="172"/>
      <c r="B409" s="161"/>
      <c r="C409" s="173"/>
      <c r="D409" s="173"/>
      <c r="E409" s="172"/>
    </row>
    <row r="410" spans="1:5" x14ac:dyDescent="0.2">
      <c r="A410" s="172"/>
      <c r="B410" s="161"/>
      <c r="C410" s="173"/>
      <c r="D410" s="173"/>
      <c r="E410" s="172"/>
    </row>
    <row r="411" spans="1:5" x14ac:dyDescent="0.2">
      <c r="A411" s="172"/>
      <c r="B411" s="161"/>
      <c r="C411" s="173"/>
      <c r="D411" s="173"/>
      <c r="E411" s="172"/>
    </row>
    <row r="412" spans="1:5" x14ac:dyDescent="0.2">
      <c r="A412" s="172"/>
      <c r="B412" s="161"/>
      <c r="C412" s="173"/>
      <c r="D412" s="173"/>
      <c r="E412" s="172"/>
    </row>
    <row r="413" spans="1:5" x14ac:dyDescent="0.2">
      <c r="A413" s="163"/>
      <c r="B413" s="181"/>
      <c r="C413" s="163"/>
      <c r="D413" s="163"/>
      <c r="E413" s="163"/>
    </row>
    <row r="414" spans="1:5" x14ac:dyDescent="0.2">
      <c r="A414" s="163"/>
      <c r="B414" s="181"/>
      <c r="C414" s="163"/>
      <c r="D414" s="163"/>
      <c r="E414" s="163"/>
    </row>
    <row r="415" spans="1:5" x14ac:dyDescent="0.2">
      <c r="A415" s="172"/>
      <c r="B415" s="161"/>
      <c r="C415" s="172"/>
      <c r="D415" s="172"/>
      <c r="E415" s="172"/>
    </row>
    <row r="416" spans="1:5" x14ac:dyDescent="0.2">
      <c r="A416" s="172"/>
      <c r="B416" s="161"/>
      <c r="C416" s="173"/>
      <c r="D416" s="173"/>
      <c r="E416" s="172"/>
    </row>
    <row r="417" spans="1:5" x14ac:dyDescent="0.2">
      <c r="A417" s="172"/>
      <c r="B417" s="161"/>
      <c r="C417" s="173"/>
      <c r="D417" s="173"/>
      <c r="E417" s="172"/>
    </row>
    <row r="418" spans="1:5" x14ac:dyDescent="0.2">
      <c r="A418" s="172"/>
      <c r="B418" s="161"/>
      <c r="C418" s="173"/>
      <c r="D418" s="173"/>
      <c r="E418" s="172"/>
    </row>
    <row r="419" spans="1:5" x14ac:dyDescent="0.2">
      <c r="A419" s="172"/>
      <c r="B419" s="161"/>
      <c r="C419" s="173"/>
      <c r="D419" s="173"/>
      <c r="E419" s="172"/>
    </row>
    <row r="420" spans="1:5" x14ac:dyDescent="0.2">
      <c r="A420" s="163"/>
      <c r="B420" s="181"/>
      <c r="C420" s="167"/>
      <c r="D420" s="167"/>
      <c r="E420" s="163"/>
    </row>
    <row r="421" spans="1:5" x14ac:dyDescent="0.2">
      <c r="A421" s="172"/>
      <c r="B421" s="161"/>
      <c r="C421" s="173"/>
      <c r="D421" s="173"/>
      <c r="E421" s="172"/>
    </row>
    <row r="422" spans="1:5" x14ac:dyDescent="0.2">
      <c r="A422" s="172"/>
      <c r="B422" s="161"/>
      <c r="C422" s="173"/>
      <c r="D422" s="173"/>
      <c r="E422" s="172"/>
    </row>
    <row r="423" spans="1:5" x14ac:dyDescent="0.2">
      <c r="A423" s="172"/>
      <c r="B423" s="161"/>
      <c r="C423" s="173"/>
      <c r="D423" s="173"/>
      <c r="E423" s="172"/>
    </row>
    <row r="424" spans="1:5" x14ac:dyDescent="0.2">
      <c r="A424" s="172"/>
      <c r="B424" s="161"/>
      <c r="C424" s="173"/>
      <c r="D424" s="173"/>
      <c r="E424" s="172"/>
    </row>
    <row r="425" spans="1:5" x14ac:dyDescent="0.2">
      <c r="A425" s="172"/>
      <c r="B425" s="161"/>
      <c r="C425" s="173"/>
      <c r="D425" s="173"/>
      <c r="E425" s="172"/>
    </row>
    <row r="426" spans="1:5" x14ac:dyDescent="0.2">
      <c r="A426" s="172"/>
      <c r="B426" s="161"/>
      <c r="C426" s="173"/>
      <c r="D426" s="173"/>
      <c r="E426" s="172"/>
    </row>
    <row r="427" spans="1:5" x14ac:dyDescent="0.2">
      <c r="A427" s="172"/>
      <c r="B427" s="161"/>
      <c r="C427" s="173"/>
      <c r="D427" s="173"/>
      <c r="E427" s="172"/>
    </row>
    <row r="428" spans="1:5" x14ac:dyDescent="0.2">
      <c r="A428" s="172"/>
      <c r="B428" s="161"/>
      <c r="C428" s="173"/>
      <c r="D428" s="173"/>
      <c r="E428" s="172"/>
    </row>
    <row r="429" spans="1:5" x14ac:dyDescent="0.2">
      <c r="A429" s="163"/>
      <c r="B429" s="161"/>
      <c r="C429" s="173"/>
      <c r="D429" s="173"/>
      <c r="E429" s="163"/>
    </row>
    <row r="430" spans="1:5" x14ac:dyDescent="0.2">
      <c r="A430" s="164"/>
      <c r="B430" s="164"/>
      <c r="C430" s="164"/>
      <c r="D430" s="164"/>
      <c r="E430" s="164"/>
    </row>
    <row r="431" spans="1:5" x14ac:dyDescent="0.2">
      <c r="A431" s="164"/>
      <c r="B431" s="164"/>
      <c r="C431" s="164"/>
      <c r="D431" s="164"/>
      <c r="E431" s="164"/>
    </row>
    <row r="432" spans="1:5" x14ac:dyDescent="0.2">
      <c r="A432" s="164"/>
      <c r="B432" s="164"/>
      <c r="C432" s="164"/>
      <c r="D432" s="164"/>
      <c r="E432" s="164"/>
    </row>
    <row r="433" spans="1:5" x14ac:dyDescent="0.2">
      <c r="A433" s="164"/>
      <c r="B433" s="164"/>
      <c r="C433" s="164"/>
      <c r="D433" s="164"/>
      <c r="E433" s="164"/>
    </row>
    <row r="434" spans="1:5" x14ac:dyDescent="0.2">
      <c r="A434" s="164"/>
      <c r="B434" s="164"/>
      <c r="C434" s="164"/>
      <c r="D434" s="164"/>
      <c r="E434" s="164"/>
    </row>
    <row r="435" spans="1:5" x14ac:dyDescent="0.2">
      <c r="A435" s="164"/>
      <c r="B435" s="164"/>
      <c r="C435" s="164"/>
      <c r="D435" s="164"/>
      <c r="E435" s="164"/>
    </row>
    <row r="436" spans="1:5" x14ac:dyDescent="0.2">
      <c r="A436" s="164"/>
      <c r="B436" s="164"/>
      <c r="C436" s="164"/>
      <c r="D436" s="164"/>
      <c r="E436" s="164"/>
    </row>
    <row r="437" spans="1:5" x14ac:dyDescent="0.2">
      <c r="A437" s="164"/>
      <c r="B437" s="164"/>
      <c r="C437" s="164"/>
      <c r="D437" s="164"/>
      <c r="E437" s="164"/>
    </row>
    <row r="438" spans="1:5" x14ac:dyDescent="0.2">
      <c r="A438" s="164"/>
      <c r="B438" s="164"/>
      <c r="C438" s="164"/>
      <c r="D438" s="164"/>
      <c r="E438" s="164"/>
    </row>
    <row r="439" spans="1:5" x14ac:dyDescent="0.2">
      <c r="A439" s="164"/>
      <c r="B439" s="164"/>
      <c r="C439" s="164"/>
      <c r="D439" s="164"/>
      <c r="E439" s="164"/>
    </row>
    <row r="440" spans="1:5" x14ac:dyDescent="0.2">
      <c r="A440" s="164"/>
      <c r="B440" s="164"/>
      <c r="C440" s="164"/>
      <c r="D440" s="164"/>
      <c r="E440" s="164"/>
    </row>
    <row r="441" spans="1:5" x14ac:dyDescent="0.2">
      <c r="A441" s="164"/>
      <c r="B441" s="164"/>
      <c r="C441" s="164"/>
      <c r="D441" s="164"/>
      <c r="E441" s="164"/>
    </row>
    <row r="442" spans="1:5" x14ac:dyDescent="0.2">
      <c r="A442" s="164"/>
      <c r="B442" s="164"/>
      <c r="C442" s="164"/>
      <c r="D442" s="164"/>
      <c r="E442" s="164"/>
    </row>
    <row r="443" spans="1:5" x14ac:dyDescent="0.2">
      <c r="A443" s="164"/>
      <c r="B443" s="164"/>
      <c r="C443" s="164"/>
      <c r="D443" s="164"/>
      <c r="E443" s="164"/>
    </row>
    <row r="444" spans="1:5" x14ac:dyDescent="0.2">
      <c r="A444" s="164"/>
      <c r="B444" s="164"/>
      <c r="C444" s="164"/>
      <c r="D444" s="164"/>
      <c r="E444" s="164"/>
    </row>
    <row r="445" spans="1:5" x14ac:dyDescent="0.2">
      <c r="A445" s="164"/>
      <c r="B445" s="164"/>
      <c r="C445" s="164"/>
      <c r="D445" s="164"/>
      <c r="E445" s="164"/>
    </row>
    <row r="446" spans="1:5" x14ac:dyDescent="0.2">
      <c r="A446" s="164"/>
      <c r="B446" s="164"/>
      <c r="C446" s="164"/>
      <c r="D446" s="164"/>
      <c r="E446" s="164"/>
    </row>
    <row r="447" spans="1:5" x14ac:dyDescent="0.2">
      <c r="A447" s="164"/>
      <c r="B447" s="164"/>
      <c r="C447" s="164"/>
      <c r="D447" s="164"/>
      <c r="E447" s="164"/>
    </row>
    <row r="448" spans="1:5" x14ac:dyDescent="0.2">
      <c r="A448" s="164"/>
      <c r="B448" s="164"/>
      <c r="C448" s="164"/>
      <c r="D448" s="164"/>
      <c r="E448" s="164"/>
    </row>
    <row r="449" spans="1:5" x14ac:dyDescent="0.2">
      <c r="A449" s="164"/>
      <c r="B449" s="164"/>
      <c r="C449" s="164"/>
      <c r="D449" s="164"/>
      <c r="E449" s="164"/>
    </row>
    <row r="450" spans="1:5" x14ac:dyDescent="0.2">
      <c r="A450" s="164"/>
      <c r="B450" s="164"/>
      <c r="C450" s="164"/>
      <c r="D450" s="164"/>
      <c r="E450" s="164"/>
    </row>
    <row r="451" spans="1:5" x14ac:dyDescent="0.2">
      <c r="A451" s="164"/>
      <c r="B451" s="164"/>
      <c r="C451" s="164"/>
      <c r="D451" s="164"/>
      <c r="E451" s="164"/>
    </row>
    <row r="452" spans="1:5" x14ac:dyDescent="0.2">
      <c r="A452" s="164"/>
      <c r="B452" s="164"/>
      <c r="C452" s="164"/>
      <c r="D452" s="164"/>
      <c r="E452" s="164"/>
    </row>
    <row r="453" spans="1:5" x14ac:dyDescent="0.2">
      <c r="A453" s="164"/>
      <c r="B453" s="164"/>
      <c r="C453" s="164"/>
      <c r="D453" s="164"/>
      <c r="E453" s="164"/>
    </row>
    <row r="454" spans="1:5" x14ac:dyDescent="0.2">
      <c r="A454" s="164"/>
      <c r="B454" s="164"/>
      <c r="C454" s="164"/>
      <c r="D454" s="164"/>
      <c r="E454" s="164"/>
    </row>
    <row r="455" spans="1:5" x14ac:dyDescent="0.2">
      <c r="A455" s="164"/>
      <c r="B455" s="164"/>
      <c r="C455" s="164"/>
      <c r="D455" s="164"/>
      <c r="E455" s="164"/>
    </row>
    <row r="456" spans="1:5" x14ac:dyDescent="0.2">
      <c r="A456" s="164"/>
      <c r="B456" s="164"/>
      <c r="C456" s="164"/>
      <c r="D456" s="164"/>
      <c r="E456" s="164"/>
    </row>
    <row r="457" spans="1:5" x14ac:dyDescent="0.2">
      <c r="A457" s="164"/>
      <c r="B457" s="164"/>
      <c r="C457" s="164"/>
      <c r="D457" s="164"/>
      <c r="E457" s="164"/>
    </row>
    <row r="458" spans="1:5" x14ac:dyDescent="0.2">
      <c r="A458" s="164"/>
      <c r="B458" s="164"/>
      <c r="C458" s="164"/>
      <c r="D458" s="164"/>
      <c r="E458" s="164"/>
    </row>
    <row r="459" spans="1:5" x14ac:dyDescent="0.2">
      <c r="A459" s="164"/>
      <c r="B459" s="164"/>
      <c r="C459" s="164"/>
      <c r="D459" s="164"/>
      <c r="E459" s="164"/>
    </row>
    <row r="460" spans="1:5" x14ac:dyDescent="0.2">
      <c r="A460" s="164"/>
      <c r="B460" s="164"/>
      <c r="C460" s="164"/>
      <c r="D460" s="164"/>
      <c r="E460" s="164"/>
    </row>
    <row r="461" spans="1:5" x14ac:dyDescent="0.2">
      <c r="A461" s="164"/>
      <c r="B461" s="164"/>
      <c r="C461" s="164"/>
      <c r="D461" s="164"/>
      <c r="E461" s="164"/>
    </row>
    <row r="462" spans="1:5" x14ac:dyDescent="0.2">
      <c r="A462" s="164"/>
      <c r="B462" s="164"/>
      <c r="C462" s="164"/>
      <c r="D462" s="164"/>
      <c r="E462" s="164"/>
    </row>
    <row r="463" spans="1:5" x14ac:dyDescent="0.2">
      <c r="A463" s="164"/>
      <c r="B463" s="164"/>
      <c r="C463" s="164"/>
      <c r="D463" s="164"/>
      <c r="E463" s="164"/>
    </row>
    <row r="464" spans="1:5" x14ac:dyDescent="0.2">
      <c r="A464" s="164"/>
      <c r="B464" s="164"/>
      <c r="C464" s="164"/>
      <c r="D464" s="164"/>
      <c r="E464" s="164"/>
    </row>
    <row r="465" spans="1:5" x14ac:dyDescent="0.2">
      <c r="A465" s="164"/>
      <c r="B465" s="164"/>
      <c r="C465" s="164"/>
      <c r="D465" s="164"/>
      <c r="E465" s="164"/>
    </row>
    <row r="466" spans="1:5" x14ac:dyDescent="0.2">
      <c r="A466" s="164"/>
      <c r="B466" s="164"/>
      <c r="C466" s="164"/>
      <c r="D466" s="164"/>
      <c r="E466" s="164"/>
    </row>
    <row r="467" spans="1:5" x14ac:dyDescent="0.2">
      <c r="A467" s="164"/>
      <c r="B467" s="164"/>
      <c r="C467" s="164"/>
      <c r="D467" s="164"/>
      <c r="E467" s="164"/>
    </row>
    <row r="468" spans="1:5" x14ac:dyDescent="0.2">
      <c r="A468" s="164"/>
      <c r="B468" s="164"/>
      <c r="C468" s="164"/>
      <c r="D468" s="164"/>
      <c r="E468" s="164"/>
    </row>
    <row r="469" spans="1:5" x14ac:dyDescent="0.2">
      <c r="A469" s="164"/>
      <c r="B469" s="164"/>
      <c r="C469" s="164"/>
      <c r="D469" s="164"/>
      <c r="E469" s="164"/>
    </row>
    <row r="470" spans="1:5" x14ac:dyDescent="0.2">
      <c r="A470" s="164"/>
      <c r="B470" s="164"/>
      <c r="C470" s="164"/>
      <c r="D470" s="164"/>
      <c r="E470" s="164"/>
    </row>
    <row r="471" spans="1:5" x14ac:dyDescent="0.2">
      <c r="A471" s="164"/>
      <c r="B471" s="164"/>
      <c r="C471" s="164"/>
      <c r="D471" s="164"/>
      <c r="E471" s="164"/>
    </row>
    <row r="472" spans="1:5" x14ac:dyDescent="0.2">
      <c r="A472" s="164"/>
      <c r="B472" s="164"/>
      <c r="C472" s="164"/>
      <c r="D472" s="164"/>
      <c r="E472" s="164"/>
    </row>
    <row r="473" spans="1:5" x14ac:dyDescent="0.2">
      <c r="A473" s="164"/>
      <c r="B473" s="164"/>
      <c r="C473" s="164"/>
      <c r="D473" s="164"/>
      <c r="E473" s="164"/>
    </row>
    <row r="474" spans="1:5" x14ac:dyDescent="0.2">
      <c r="A474" s="164"/>
      <c r="B474" s="164"/>
      <c r="C474" s="164"/>
      <c r="D474" s="164"/>
      <c r="E474" s="164"/>
    </row>
    <row r="475" spans="1:5" x14ac:dyDescent="0.2">
      <c r="A475" s="164"/>
      <c r="B475" s="164"/>
      <c r="C475" s="164"/>
      <c r="D475" s="164"/>
      <c r="E475" s="164"/>
    </row>
    <row r="476" spans="1:5" x14ac:dyDescent="0.2">
      <c r="A476" s="164"/>
      <c r="B476" s="164"/>
      <c r="C476" s="164"/>
      <c r="D476" s="164"/>
      <c r="E476" s="164"/>
    </row>
    <row r="477" spans="1:5" x14ac:dyDescent="0.2">
      <c r="A477" s="164"/>
      <c r="B477" s="164"/>
      <c r="C477" s="164"/>
      <c r="D477" s="164"/>
      <c r="E477" s="164"/>
    </row>
    <row r="478" spans="1:5" x14ac:dyDescent="0.2">
      <c r="A478" s="164"/>
      <c r="B478" s="164"/>
      <c r="C478" s="164"/>
      <c r="D478" s="164"/>
      <c r="E478" s="164"/>
    </row>
    <row r="479" spans="1:5" x14ac:dyDescent="0.2">
      <c r="A479" s="164"/>
      <c r="B479" s="164"/>
      <c r="C479" s="164"/>
      <c r="D479" s="164"/>
      <c r="E479" s="164"/>
    </row>
    <row r="480" spans="1:5" x14ac:dyDescent="0.2">
      <c r="A480" s="164"/>
      <c r="B480" s="164"/>
      <c r="C480" s="164"/>
      <c r="D480" s="164"/>
      <c r="E480" s="164"/>
    </row>
    <row r="481" spans="1:5" x14ac:dyDescent="0.2">
      <c r="A481" s="164"/>
      <c r="B481" s="164"/>
      <c r="C481" s="164"/>
      <c r="D481" s="164"/>
      <c r="E481" s="164"/>
    </row>
    <row r="482" spans="1:5" x14ac:dyDescent="0.2">
      <c r="A482" s="164"/>
      <c r="B482" s="164"/>
      <c r="C482" s="164"/>
      <c r="D482" s="164"/>
      <c r="E482" s="164"/>
    </row>
    <row r="483" spans="1:5" x14ac:dyDescent="0.2">
      <c r="A483" s="164"/>
      <c r="B483" s="164"/>
      <c r="C483" s="164"/>
      <c r="D483" s="164"/>
      <c r="E483" s="164"/>
    </row>
    <row r="484" spans="1:5" x14ac:dyDescent="0.2">
      <c r="A484" s="164"/>
      <c r="B484" s="164"/>
      <c r="C484" s="164"/>
      <c r="D484" s="164"/>
      <c r="E484" s="164"/>
    </row>
    <row r="485" spans="1:5" x14ac:dyDescent="0.2">
      <c r="A485" s="164"/>
      <c r="B485" s="164"/>
      <c r="C485" s="164"/>
      <c r="D485" s="164"/>
      <c r="E485" s="164"/>
    </row>
    <row r="486" spans="1:5" x14ac:dyDescent="0.2">
      <c r="A486" s="164"/>
      <c r="B486" s="164"/>
      <c r="C486" s="164"/>
      <c r="D486" s="164"/>
      <c r="E486" s="164"/>
    </row>
    <row r="487" spans="1:5" x14ac:dyDescent="0.2">
      <c r="A487" s="164"/>
      <c r="B487" s="164"/>
      <c r="C487" s="164"/>
      <c r="D487" s="164"/>
      <c r="E487" s="164"/>
    </row>
    <row r="488" spans="1:5" x14ac:dyDescent="0.2">
      <c r="A488" s="164"/>
      <c r="B488" s="164"/>
      <c r="C488" s="164"/>
      <c r="D488" s="164"/>
      <c r="E488" s="164"/>
    </row>
    <row r="489" spans="1:5" x14ac:dyDescent="0.2">
      <c r="A489" s="164"/>
      <c r="B489" s="164"/>
      <c r="C489" s="164"/>
      <c r="D489" s="164"/>
      <c r="E489" s="164"/>
    </row>
    <row r="490" spans="1:5" x14ac:dyDescent="0.2">
      <c r="A490" s="164"/>
      <c r="B490" s="164"/>
      <c r="C490" s="164"/>
      <c r="D490" s="164"/>
      <c r="E490" s="164"/>
    </row>
    <row r="491" spans="1:5" x14ac:dyDescent="0.2">
      <c r="A491" s="164"/>
      <c r="B491" s="164"/>
      <c r="C491" s="164"/>
      <c r="D491" s="164"/>
      <c r="E491" s="164"/>
    </row>
    <row r="492" spans="1:5" x14ac:dyDescent="0.2">
      <c r="A492" s="164"/>
      <c r="B492" s="164"/>
      <c r="C492" s="164"/>
      <c r="D492" s="164"/>
      <c r="E492" s="164"/>
    </row>
    <row r="493" spans="1:5" x14ac:dyDescent="0.2">
      <c r="A493" s="164"/>
      <c r="B493" s="164"/>
      <c r="C493" s="164"/>
      <c r="D493" s="164"/>
      <c r="E493" s="164"/>
    </row>
    <row r="494" spans="1:5" x14ac:dyDescent="0.2">
      <c r="A494" s="164"/>
      <c r="B494" s="164"/>
      <c r="C494" s="164"/>
      <c r="D494" s="164"/>
      <c r="E494" s="164"/>
    </row>
    <row r="495" spans="1:5" x14ac:dyDescent="0.2">
      <c r="A495" s="164"/>
      <c r="B495" s="164"/>
      <c r="C495" s="164"/>
      <c r="D495" s="164"/>
      <c r="E495" s="164"/>
    </row>
    <row r="496" spans="1:5" x14ac:dyDescent="0.2">
      <c r="A496" s="164"/>
      <c r="B496" s="164"/>
      <c r="C496" s="164"/>
      <c r="D496" s="164"/>
      <c r="E496" s="164"/>
    </row>
    <row r="497" spans="1:5" x14ac:dyDescent="0.2">
      <c r="A497" s="164"/>
      <c r="B497" s="164"/>
      <c r="C497" s="164"/>
      <c r="D497" s="164"/>
      <c r="E497" s="164"/>
    </row>
    <row r="498" spans="1:5" x14ac:dyDescent="0.2">
      <c r="A498" s="164"/>
      <c r="B498" s="164"/>
      <c r="C498" s="164"/>
      <c r="D498" s="164"/>
      <c r="E498" s="164"/>
    </row>
    <row r="499" spans="1:5" x14ac:dyDescent="0.2">
      <c r="A499" s="164"/>
      <c r="B499" s="164"/>
      <c r="C499" s="164"/>
      <c r="D499" s="164"/>
      <c r="E499" s="164"/>
    </row>
    <row r="500" spans="1:5" x14ac:dyDescent="0.2">
      <c r="A500" s="164"/>
      <c r="B500" s="164"/>
      <c r="C500" s="164"/>
      <c r="D500" s="164"/>
      <c r="E500" s="164"/>
    </row>
    <row r="501" spans="1:5" x14ac:dyDescent="0.2">
      <c r="A501" s="164"/>
      <c r="B501" s="164"/>
      <c r="C501" s="164"/>
      <c r="D501" s="164"/>
      <c r="E501" s="164"/>
    </row>
    <row r="502" spans="1:5" x14ac:dyDescent="0.2">
      <c r="A502" s="164"/>
      <c r="B502" s="164"/>
      <c r="C502" s="164"/>
      <c r="D502" s="164"/>
      <c r="E502" s="164"/>
    </row>
    <row r="503" spans="1:5" x14ac:dyDescent="0.2">
      <c r="A503" s="164"/>
      <c r="B503" s="164"/>
      <c r="C503" s="164"/>
      <c r="D503" s="164"/>
      <c r="E503" s="164"/>
    </row>
    <row r="504" spans="1:5" x14ac:dyDescent="0.2">
      <c r="A504" s="164"/>
      <c r="B504" s="164"/>
      <c r="C504" s="164"/>
      <c r="D504" s="164"/>
      <c r="E504" s="164"/>
    </row>
    <row r="505" spans="1:5" x14ac:dyDescent="0.2">
      <c r="A505" s="164"/>
      <c r="B505" s="164"/>
      <c r="C505" s="164"/>
      <c r="D505" s="164"/>
      <c r="E505" s="164"/>
    </row>
    <row r="506" spans="1:5" x14ac:dyDescent="0.2">
      <c r="A506" s="164"/>
      <c r="B506" s="164"/>
      <c r="C506" s="164"/>
      <c r="D506" s="164"/>
      <c r="E506" s="164"/>
    </row>
    <row r="507" spans="1:5" x14ac:dyDescent="0.2">
      <c r="A507" s="164"/>
      <c r="B507" s="164"/>
      <c r="C507" s="164"/>
      <c r="D507" s="164"/>
      <c r="E507" s="164"/>
    </row>
    <row r="508" spans="1:5" x14ac:dyDescent="0.2">
      <c r="A508" s="164"/>
      <c r="B508" s="164"/>
      <c r="C508" s="164"/>
      <c r="D508" s="164"/>
      <c r="E508" s="164"/>
    </row>
    <row r="509" spans="1:5" x14ac:dyDescent="0.2">
      <c r="A509" s="164"/>
      <c r="B509" s="164"/>
      <c r="C509" s="164"/>
      <c r="D509" s="164"/>
      <c r="E509" s="164"/>
    </row>
    <row r="510" spans="1:5" x14ac:dyDescent="0.2">
      <c r="A510" s="164"/>
      <c r="B510" s="164"/>
      <c r="C510" s="164"/>
      <c r="D510" s="164"/>
      <c r="E510" s="164"/>
    </row>
    <row r="511" spans="1:5" x14ac:dyDescent="0.2">
      <c r="A511" s="164"/>
      <c r="B511" s="164"/>
      <c r="C511" s="164"/>
      <c r="D511" s="164"/>
      <c r="E511" s="164"/>
    </row>
    <row r="512" spans="1:5" x14ac:dyDescent="0.2">
      <c r="A512" s="164"/>
      <c r="B512" s="164"/>
      <c r="C512" s="164"/>
      <c r="D512" s="164"/>
      <c r="E512" s="164"/>
    </row>
    <row r="513" spans="1:5" x14ac:dyDescent="0.2">
      <c r="A513" s="164"/>
      <c r="B513" s="164"/>
      <c r="C513" s="164"/>
      <c r="D513" s="164"/>
      <c r="E513" s="164"/>
    </row>
    <row r="514" spans="1:5" x14ac:dyDescent="0.2">
      <c r="A514" s="164"/>
      <c r="B514" s="164"/>
      <c r="C514" s="164"/>
      <c r="D514" s="164"/>
      <c r="E514" s="164"/>
    </row>
    <row r="515" spans="1:5" x14ac:dyDescent="0.2">
      <c r="A515" s="164"/>
      <c r="B515" s="164"/>
      <c r="C515" s="164"/>
      <c r="D515" s="164"/>
      <c r="E515" s="164"/>
    </row>
    <row r="516" spans="1:5" x14ac:dyDescent="0.2">
      <c r="A516" s="164"/>
      <c r="B516" s="164"/>
      <c r="C516" s="164"/>
      <c r="D516" s="164"/>
      <c r="E516" s="164"/>
    </row>
    <row r="517" spans="1:5" x14ac:dyDescent="0.2">
      <c r="A517" s="164"/>
      <c r="B517" s="164"/>
      <c r="C517" s="164"/>
      <c r="D517" s="164"/>
      <c r="E517" s="164"/>
    </row>
    <row r="518" spans="1:5" x14ac:dyDescent="0.2">
      <c r="A518" s="164"/>
      <c r="B518" s="164"/>
      <c r="C518" s="164"/>
      <c r="D518" s="164"/>
      <c r="E518" s="164"/>
    </row>
    <row r="519" spans="1:5" x14ac:dyDescent="0.2">
      <c r="A519" s="164"/>
      <c r="B519" s="164"/>
      <c r="C519" s="164"/>
      <c r="D519" s="164"/>
      <c r="E519" s="164"/>
    </row>
    <row r="520" spans="1:5" x14ac:dyDescent="0.2">
      <c r="A520" s="164"/>
      <c r="B520" s="164"/>
      <c r="C520" s="164"/>
      <c r="D520" s="164"/>
      <c r="E520" s="164"/>
    </row>
    <row r="521" spans="1:5" x14ac:dyDescent="0.2">
      <c r="A521" s="164"/>
      <c r="B521" s="164"/>
      <c r="C521" s="164"/>
      <c r="D521" s="164"/>
      <c r="E521" s="164"/>
    </row>
    <row r="522" spans="1:5" x14ac:dyDescent="0.2">
      <c r="A522" s="164"/>
      <c r="B522" s="164"/>
      <c r="C522" s="164"/>
      <c r="D522" s="164"/>
      <c r="E522" s="164"/>
    </row>
    <row r="523" spans="1:5" x14ac:dyDescent="0.2">
      <c r="A523" s="164"/>
      <c r="B523" s="164"/>
      <c r="C523" s="164"/>
      <c r="D523" s="164"/>
      <c r="E523" s="164"/>
    </row>
    <row r="524" spans="1:5" x14ac:dyDescent="0.2">
      <c r="A524" s="164"/>
      <c r="B524" s="164"/>
      <c r="C524" s="164"/>
      <c r="D524" s="164"/>
      <c r="E524" s="164"/>
    </row>
    <row r="525" spans="1:5" x14ac:dyDescent="0.2">
      <c r="A525" s="164"/>
      <c r="B525" s="164"/>
      <c r="C525" s="164"/>
      <c r="D525" s="164"/>
      <c r="E525" s="164"/>
    </row>
    <row r="526" spans="1:5" x14ac:dyDescent="0.2">
      <c r="A526" s="164"/>
      <c r="B526" s="164"/>
      <c r="C526" s="164"/>
      <c r="D526" s="164"/>
      <c r="E526" s="164"/>
    </row>
    <row r="527" spans="1:5" x14ac:dyDescent="0.2">
      <c r="A527" s="164"/>
      <c r="B527" s="164"/>
      <c r="C527" s="164"/>
      <c r="D527" s="164"/>
      <c r="E527" s="164"/>
    </row>
    <row r="528" spans="1:5" x14ac:dyDescent="0.2">
      <c r="A528" s="164"/>
      <c r="B528" s="164"/>
      <c r="C528" s="164"/>
      <c r="D528" s="164"/>
      <c r="E528" s="164"/>
    </row>
    <row r="529" spans="1:5" x14ac:dyDescent="0.2">
      <c r="A529" s="164"/>
      <c r="B529" s="164"/>
      <c r="C529" s="164"/>
      <c r="D529" s="164"/>
      <c r="E529" s="164"/>
    </row>
    <row r="530" spans="1:5" x14ac:dyDescent="0.2">
      <c r="A530" s="164"/>
      <c r="B530" s="164"/>
      <c r="C530" s="164"/>
      <c r="D530" s="164"/>
      <c r="E530" s="164"/>
    </row>
    <row r="531" spans="1:5" x14ac:dyDescent="0.2">
      <c r="A531" s="164"/>
      <c r="B531" s="164"/>
      <c r="C531" s="164"/>
      <c r="D531" s="164"/>
      <c r="E531" s="164"/>
    </row>
    <row r="532" spans="1:5" x14ac:dyDescent="0.2">
      <c r="A532" s="164"/>
      <c r="B532" s="164"/>
      <c r="C532" s="164"/>
      <c r="D532" s="164"/>
      <c r="E532" s="164"/>
    </row>
    <row r="533" spans="1:5" x14ac:dyDescent="0.2">
      <c r="A533" s="164"/>
      <c r="B533" s="164"/>
      <c r="C533" s="164"/>
      <c r="D533" s="164"/>
      <c r="E533" s="164"/>
    </row>
    <row r="534" spans="1:5" x14ac:dyDescent="0.2">
      <c r="A534" s="164"/>
      <c r="B534" s="164"/>
      <c r="C534" s="164"/>
      <c r="D534" s="164"/>
      <c r="E534" s="164"/>
    </row>
    <row r="535" spans="1:5" x14ac:dyDescent="0.2">
      <c r="A535" s="164"/>
      <c r="B535" s="164"/>
      <c r="C535" s="164"/>
      <c r="D535" s="164"/>
      <c r="E535" s="164"/>
    </row>
    <row r="536" spans="1:5" x14ac:dyDescent="0.2">
      <c r="A536" s="164"/>
      <c r="B536" s="164"/>
      <c r="C536" s="164"/>
      <c r="D536" s="164"/>
      <c r="E536" s="164"/>
    </row>
    <row r="537" spans="1:5" x14ac:dyDescent="0.2">
      <c r="A537" s="164"/>
      <c r="B537" s="164"/>
      <c r="C537" s="164"/>
      <c r="D537" s="164"/>
      <c r="E537" s="164"/>
    </row>
    <row r="538" spans="1:5" x14ac:dyDescent="0.2">
      <c r="A538" s="164"/>
      <c r="B538" s="164"/>
      <c r="C538" s="164"/>
      <c r="D538" s="164"/>
      <c r="E538" s="164"/>
    </row>
    <row r="539" spans="1:5" x14ac:dyDescent="0.2">
      <c r="A539" s="164"/>
      <c r="B539" s="164"/>
      <c r="C539" s="164"/>
      <c r="D539" s="164"/>
      <c r="E539" s="164"/>
    </row>
    <row r="540" spans="1:5" x14ac:dyDescent="0.2">
      <c r="A540" s="164"/>
      <c r="B540" s="164"/>
      <c r="C540" s="164"/>
      <c r="D540" s="164"/>
      <c r="E540" s="164"/>
    </row>
    <row r="541" spans="1:5" x14ac:dyDescent="0.2">
      <c r="A541" s="164"/>
      <c r="B541" s="164"/>
      <c r="C541" s="164"/>
      <c r="D541" s="164"/>
      <c r="E541" s="164"/>
    </row>
    <row r="542" spans="1:5" x14ac:dyDescent="0.2">
      <c r="A542" s="164"/>
      <c r="B542" s="164"/>
      <c r="C542" s="164"/>
      <c r="D542" s="164"/>
      <c r="E542" s="164"/>
    </row>
    <row r="543" spans="1:5" x14ac:dyDescent="0.2">
      <c r="A543" s="164"/>
      <c r="B543" s="164"/>
      <c r="C543" s="164"/>
      <c r="D543" s="164"/>
      <c r="E543" s="164"/>
    </row>
    <row r="544" spans="1:5" x14ac:dyDescent="0.2">
      <c r="A544" s="164"/>
      <c r="B544" s="164"/>
      <c r="C544" s="164"/>
      <c r="D544" s="164"/>
      <c r="E544" s="164"/>
    </row>
    <row r="545" spans="1:5" x14ac:dyDescent="0.2">
      <c r="A545" s="164"/>
      <c r="B545" s="164"/>
      <c r="C545" s="164"/>
      <c r="D545" s="164"/>
      <c r="E545" s="164"/>
    </row>
    <row r="546" spans="1:5" x14ac:dyDescent="0.2">
      <c r="A546" s="164"/>
      <c r="B546" s="164"/>
      <c r="C546" s="164"/>
      <c r="D546" s="164"/>
      <c r="E546" s="164"/>
    </row>
    <row r="547" spans="1:5" x14ac:dyDescent="0.2">
      <c r="A547" s="164"/>
      <c r="B547" s="164"/>
      <c r="C547" s="164"/>
      <c r="D547" s="164"/>
      <c r="E547" s="164"/>
    </row>
    <row r="548" spans="1:5" x14ac:dyDescent="0.2">
      <c r="A548" s="164"/>
      <c r="B548" s="164"/>
      <c r="C548" s="164"/>
      <c r="D548" s="164"/>
      <c r="E548" s="164"/>
    </row>
    <row r="549" spans="1:5" x14ac:dyDescent="0.2">
      <c r="A549" s="164"/>
      <c r="B549" s="164"/>
      <c r="C549" s="164"/>
      <c r="D549" s="164"/>
      <c r="E549" s="164"/>
    </row>
    <row r="550" spans="1:5" x14ac:dyDescent="0.2">
      <c r="A550" s="164"/>
      <c r="B550" s="164"/>
      <c r="C550" s="164"/>
      <c r="D550" s="164"/>
      <c r="E550" s="164"/>
    </row>
    <row r="551" spans="1:5" x14ac:dyDescent="0.2">
      <c r="A551" s="164"/>
      <c r="B551" s="164"/>
      <c r="C551" s="164"/>
      <c r="D551" s="164"/>
      <c r="E551" s="164"/>
    </row>
    <row r="552" spans="1:5" x14ac:dyDescent="0.2">
      <c r="A552" s="164"/>
      <c r="B552" s="164"/>
      <c r="C552" s="164"/>
      <c r="D552" s="164"/>
      <c r="E552" s="164"/>
    </row>
    <row r="553" spans="1:5" x14ac:dyDescent="0.2">
      <c r="A553" s="164"/>
      <c r="B553" s="164"/>
      <c r="C553" s="164"/>
      <c r="D553" s="164"/>
      <c r="E553" s="164"/>
    </row>
    <row r="554" spans="1:5" x14ac:dyDescent="0.2">
      <c r="A554" s="164"/>
      <c r="B554" s="164"/>
      <c r="C554" s="164"/>
      <c r="D554" s="164"/>
      <c r="E554" s="164"/>
    </row>
    <row r="555" spans="1:5" x14ac:dyDescent="0.2">
      <c r="A555" s="164"/>
      <c r="B555" s="164"/>
      <c r="C555" s="164"/>
      <c r="D555" s="164"/>
      <c r="E555" s="164"/>
    </row>
    <row r="556" spans="1:5" x14ac:dyDescent="0.2">
      <c r="A556" s="164"/>
      <c r="B556" s="164"/>
      <c r="C556" s="164"/>
      <c r="D556" s="164"/>
      <c r="E556" s="164"/>
    </row>
    <row r="557" spans="1:5" x14ac:dyDescent="0.2">
      <c r="A557" s="164"/>
      <c r="B557" s="164"/>
      <c r="C557" s="164"/>
      <c r="D557" s="164"/>
      <c r="E557" s="164"/>
    </row>
    <row r="558" spans="1:5" x14ac:dyDescent="0.2">
      <c r="A558" s="164"/>
      <c r="B558" s="164"/>
      <c r="C558" s="164"/>
      <c r="D558" s="164"/>
      <c r="E558" s="164"/>
    </row>
    <row r="559" spans="1:5" x14ac:dyDescent="0.2">
      <c r="A559" s="164"/>
      <c r="B559" s="164"/>
      <c r="C559" s="164"/>
      <c r="D559" s="164"/>
      <c r="E559" s="164"/>
    </row>
    <row r="560" spans="1:5" x14ac:dyDescent="0.2">
      <c r="A560" s="164"/>
      <c r="B560" s="164"/>
      <c r="C560" s="164"/>
      <c r="D560" s="164"/>
      <c r="E560" s="164"/>
    </row>
    <row r="561" spans="1:5" x14ac:dyDescent="0.2">
      <c r="A561" s="164"/>
      <c r="B561" s="164"/>
      <c r="C561" s="164"/>
      <c r="D561" s="164"/>
      <c r="E561" s="164"/>
    </row>
    <row r="562" spans="1:5" x14ac:dyDescent="0.2">
      <c r="A562" s="164"/>
      <c r="B562" s="164"/>
      <c r="C562" s="164"/>
      <c r="D562" s="164"/>
      <c r="E562" s="164"/>
    </row>
    <row r="563" spans="1:5" x14ac:dyDescent="0.2">
      <c r="A563" s="164"/>
      <c r="B563" s="164"/>
      <c r="C563" s="164"/>
      <c r="D563" s="164"/>
      <c r="E563" s="164"/>
    </row>
    <row r="564" spans="1:5" x14ac:dyDescent="0.2">
      <c r="A564" s="164"/>
      <c r="B564" s="164"/>
      <c r="C564" s="164"/>
      <c r="D564" s="164"/>
      <c r="E564" s="164"/>
    </row>
    <row r="565" spans="1:5" x14ac:dyDescent="0.2">
      <c r="A565" s="164"/>
      <c r="B565" s="164"/>
      <c r="C565" s="164"/>
      <c r="D565" s="164"/>
      <c r="E565" s="164"/>
    </row>
    <row r="566" spans="1:5" x14ac:dyDescent="0.2">
      <c r="A566" s="164"/>
      <c r="B566" s="164"/>
      <c r="C566" s="164"/>
      <c r="D566" s="164"/>
      <c r="E566" s="164"/>
    </row>
    <row r="567" spans="1:5" x14ac:dyDescent="0.2">
      <c r="A567" s="164"/>
      <c r="B567" s="164"/>
      <c r="C567" s="164"/>
      <c r="D567" s="164"/>
      <c r="E567" s="164"/>
    </row>
    <row r="568" spans="1:5" x14ac:dyDescent="0.2">
      <c r="A568" s="164"/>
      <c r="B568" s="164"/>
      <c r="C568" s="164"/>
      <c r="D568" s="164"/>
      <c r="E568" s="164"/>
    </row>
    <row r="569" spans="1:5" x14ac:dyDescent="0.2">
      <c r="A569" s="164"/>
      <c r="B569" s="164"/>
      <c r="C569" s="164"/>
      <c r="D569" s="164"/>
      <c r="E569" s="164"/>
    </row>
    <row r="570" spans="1:5" x14ac:dyDescent="0.2">
      <c r="A570" s="164"/>
      <c r="B570" s="164"/>
      <c r="C570" s="164"/>
      <c r="D570" s="164"/>
      <c r="E570" s="164"/>
    </row>
    <row r="571" spans="1:5" x14ac:dyDescent="0.2">
      <c r="A571" s="164"/>
      <c r="B571" s="164"/>
      <c r="C571" s="164"/>
      <c r="D571" s="164"/>
      <c r="E571" s="164"/>
    </row>
    <row r="572" spans="1:5" x14ac:dyDescent="0.2">
      <c r="A572" s="164"/>
      <c r="B572" s="164"/>
      <c r="C572" s="164"/>
      <c r="D572" s="164"/>
      <c r="E572" s="164"/>
    </row>
    <row r="573" spans="1:5" x14ac:dyDescent="0.2">
      <c r="A573" s="164"/>
      <c r="B573" s="164"/>
      <c r="C573" s="164"/>
      <c r="D573" s="164"/>
      <c r="E573" s="164"/>
    </row>
    <row r="574" spans="1:5" x14ac:dyDescent="0.2">
      <c r="A574" s="164"/>
      <c r="B574" s="164"/>
      <c r="C574" s="164"/>
      <c r="D574" s="164"/>
      <c r="E574" s="164"/>
    </row>
    <row r="575" spans="1:5" x14ac:dyDescent="0.2">
      <c r="A575" s="164"/>
      <c r="B575" s="164"/>
      <c r="C575" s="164"/>
      <c r="D575" s="164"/>
      <c r="E575" s="164"/>
    </row>
    <row r="576" spans="1:5" x14ac:dyDescent="0.2">
      <c r="A576" s="164"/>
      <c r="B576" s="164"/>
      <c r="C576" s="164"/>
      <c r="D576" s="164"/>
      <c r="E576" s="164"/>
    </row>
    <row r="577" spans="1:5" x14ac:dyDescent="0.2">
      <c r="A577" s="164"/>
      <c r="B577" s="164"/>
      <c r="C577" s="164"/>
      <c r="D577" s="164"/>
      <c r="E577" s="164"/>
    </row>
    <row r="578" spans="1:5" x14ac:dyDescent="0.2">
      <c r="A578" s="164"/>
      <c r="B578" s="164"/>
      <c r="C578" s="164"/>
      <c r="D578" s="164"/>
      <c r="E578" s="164"/>
    </row>
    <row r="579" spans="1:5" x14ac:dyDescent="0.2">
      <c r="A579" s="164"/>
      <c r="B579" s="164"/>
      <c r="C579" s="164"/>
      <c r="D579" s="164"/>
      <c r="E579" s="164"/>
    </row>
    <row r="580" spans="1:5" x14ac:dyDescent="0.2">
      <c r="A580" s="164"/>
      <c r="B580" s="164"/>
      <c r="C580" s="164"/>
      <c r="D580" s="164"/>
      <c r="E580" s="164"/>
    </row>
    <row r="581" spans="1:5" x14ac:dyDescent="0.2">
      <c r="A581" s="164"/>
      <c r="B581" s="164"/>
      <c r="C581" s="164"/>
      <c r="D581" s="164"/>
      <c r="E581" s="164"/>
    </row>
    <row r="582" spans="1:5" x14ac:dyDescent="0.2">
      <c r="A582" s="164"/>
      <c r="B582" s="164"/>
      <c r="C582" s="164"/>
      <c r="D582" s="164"/>
      <c r="E582" s="164"/>
    </row>
    <row r="583" spans="1:5" x14ac:dyDescent="0.2">
      <c r="A583" s="164"/>
      <c r="B583" s="164"/>
      <c r="C583" s="164"/>
      <c r="D583" s="164"/>
      <c r="E583" s="164"/>
    </row>
    <row r="584" spans="1:5" x14ac:dyDescent="0.2">
      <c r="A584" s="164"/>
      <c r="B584" s="164"/>
      <c r="C584" s="164"/>
      <c r="D584" s="164"/>
      <c r="E584" s="164"/>
    </row>
    <row r="585" spans="1:5" x14ac:dyDescent="0.2">
      <c r="A585" s="164"/>
      <c r="B585" s="164"/>
      <c r="C585" s="164"/>
      <c r="D585" s="164"/>
      <c r="E585" s="164"/>
    </row>
    <row r="586" spans="1:5" x14ac:dyDescent="0.2">
      <c r="A586" s="164"/>
      <c r="B586" s="164"/>
      <c r="C586" s="164"/>
      <c r="D586" s="164"/>
      <c r="E586" s="164"/>
    </row>
    <row r="587" spans="1:5" x14ac:dyDescent="0.2">
      <c r="A587" s="164"/>
      <c r="B587" s="164"/>
      <c r="C587" s="164"/>
      <c r="D587" s="164"/>
      <c r="E587" s="164"/>
    </row>
    <row r="588" spans="1:5" x14ac:dyDescent="0.2">
      <c r="A588" s="164"/>
      <c r="B588" s="164"/>
      <c r="C588" s="164"/>
      <c r="D588" s="164"/>
      <c r="E588" s="164"/>
    </row>
    <row r="589" spans="1:5" x14ac:dyDescent="0.2">
      <c r="A589" s="164"/>
      <c r="B589" s="164"/>
      <c r="C589" s="164"/>
      <c r="D589" s="164"/>
      <c r="E589" s="164"/>
    </row>
    <row r="590" spans="1:5" x14ac:dyDescent="0.2">
      <c r="A590" s="164"/>
      <c r="B590" s="164"/>
      <c r="C590" s="164"/>
      <c r="D590" s="164"/>
      <c r="E590" s="164"/>
    </row>
    <row r="591" spans="1:5" x14ac:dyDescent="0.2">
      <c r="A591" s="164"/>
      <c r="B591" s="164"/>
      <c r="C591" s="164"/>
      <c r="D591" s="164"/>
      <c r="E591" s="164"/>
    </row>
    <row r="592" spans="1:5" x14ac:dyDescent="0.2">
      <c r="A592" s="164"/>
      <c r="B592" s="164"/>
      <c r="C592" s="164"/>
      <c r="D592" s="164"/>
      <c r="E592" s="164"/>
    </row>
    <row r="593" spans="1:5" x14ac:dyDescent="0.2">
      <c r="A593" s="164"/>
      <c r="B593" s="164"/>
      <c r="C593" s="164"/>
      <c r="D593" s="164"/>
      <c r="E593" s="164"/>
    </row>
    <row r="594" spans="1:5" x14ac:dyDescent="0.2">
      <c r="A594" s="164"/>
      <c r="B594" s="164"/>
      <c r="C594" s="164"/>
      <c r="D594" s="164"/>
      <c r="E594" s="164"/>
    </row>
    <row r="595" spans="1:5" x14ac:dyDescent="0.2">
      <c r="A595" s="164"/>
      <c r="B595" s="164"/>
      <c r="C595" s="164"/>
      <c r="D595" s="164"/>
      <c r="E595" s="164"/>
    </row>
    <row r="596" spans="1:5" x14ac:dyDescent="0.2">
      <c r="A596" s="164"/>
      <c r="B596" s="164"/>
      <c r="C596" s="164"/>
      <c r="D596" s="164"/>
      <c r="E596" s="164"/>
    </row>
    <row r="597" spans="1:5" x14ac:dyDescent="0.2">
      <c r="A597" s="164"/>
      <c r="B597" s="164"/>
      <c r="C597" s="164"/>
      <c r="D597" s="164"/>
      <c r="E597" s="164"/>
    </row>
    <row r="598" spans="1:5" x14ac:dyDescent="0.2">
      <c r="A598" s="164"/>
      <c r="B598" s="164"/>
      <c r="C598" s="164"/>
      <c r="D598" s="164"/>
      <c r="E598" s="164"/>
    </row>
    <row r="599" spans="1:5" x14ac:dyDescent="0.2">
      <c r="A599" s="164"/>
      <c r="B599" s="164"/>
      <c r="C599" s="164"/>
      <c r="D599" s="164"/>
      <c r="E599" s="164"/>
    </row>
    <row r="600" spans="1:5" x14ac:dyDescent="0.2">
      <c r="A600" s="164"/>
      <c r="B600" s="164"/>
      <c r="C600" s="164"/>
      <c r="D600" s="164"/>
      <c r="E600" s="164"/>
    </row>
    <row r="601" spans="1:5" x14ac:dyDescent="0.2">
      <c r="A601" s="164"/>
      <c r="B601" s="164"/>
      <c r="C601" s="164"/>
      <c r="D601" s="164"/>
      <c r="E601" s="164"/>
    </row>
    <row r="602" spans="1:5" x14ac:dyDescent="0.2">
      <c r="A602" s="164"/>
      <c r="B602" s="164"/>
      <c r="C602" s="164"/>
      <c r="D602" s="164"/>
      <c r="E602" s="164"/>
    </row>
    <row r="603" spans="1:5" x14ac:dyDescent="0.2">
      <c r="A603" s="164"/>
      <c r="B603" s="164"/>
      <c r="C603" s="164"/>
      <c r="D603" s="164"/>
      <c r="E603" s="164"/>
    </row>
    <row r="604" spans="1:5" x14ac:dyDescent="0.2">
      <c r="A604" s="164"/>
      <c r="B604" s="164"/>
      <c r="C604" s="164"/>
      <c r="D604" s="164"/>
      <c r="E604" s="164"/>
    </row>
    <row r="605" spans="1:5" x14ac:dyDescent="0.2">
      <c r="A605" s="164"/>
      <c r="B605" s="164"/>
      <c r="C605" s="164"/>
      <c r="D605" s="164"/>
      <c r="E605" s="164"/>
    </row>
    <row r="606" spans="1:5" x14ac:dyDescent="0.2">
      <c r="A606" s="164"/>
      <c r="B606" s="164"/>
      <c r="C606" s="164"/>
      <c r="D606" s="164"/>
      <c r="E606" s="164"/>
    </row>
  </sheetData>
  <mergeCells count="11">
    <mergeCell ref="A1:E4"/>
    <mergeCell ref="A205:C205"/>
    <mergeCell ref="A11:C11"/>
    <mergeCell ref="A12:A13"/>
    <mergeCell ref="B12:B13"/>
    <mergeCell ref="C12:C13"/>
    <mergeCell ref="D12:D13"/>
    <mergeCell ref="E12:E13"/>
    <mergeCell ref="A6:E6"/>
    <mergeCell ref="A7:E7"/>
    <mergeCell ref="A10:E10"/>
  </mergeCells>
  <pageMargins left="0.78740157480314965" right="0.27559055118110237" top="0.98425196850393704" bottom="0.78740157480314965" header="0.51181102362204722" footer="0.51181102362204722"/>
  <pageSetup paperSize="9" scale="69" fitToHeight="0" orientation="portrait" r:id="rId1"/>
  <headerFooter alignWithMargins="0"/>
  <rowBreaks count="7" manualBreakCount="7">
    <brk id="30" max="6" man="1"/>
    <brk id="52" max="6" man="1"/>
    <brk id="77" max="6" man="1"/>
    <brk id="97" max="6" man="1"/>
    <brk id="115" max="6" man="1"/>
    <brk id="135" max="6" man="1"/>
    <brk id="16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J285"/>
  <sheetViews>
    <sheetView view="pageBreakPreview" zoomScale="90" zoomScaleNormal="120" zoomScaleSheetLayoutView="90" workbookViewId="0">
      <selection sqref="A1:E4"/>
    </sheetView>
  </sheetViews>
  <sheetFormatPr defaultColWidth="96.85546875" defaultRowHeight="12.75" x14ac:dyDescent="0.2"/>
  <cols>
    <col min="1" max="1" width="78.28515625" style="182" customWidth="1"/>
    <col min="2" max="2" width="12.28515625" style="182" customWidth="1"/>
    <col min="3" max="3" width="16" style="182" customWidth="1"/>
    <col min="4" max="4" width="12.42578125" style="182" customWidth="1"/>
    <col min="5" max="5" width="14" style="182" customWidth="1"/>
    <col min="6" max="6" width="9.140625" style="182" hidden="1" customWidth="1"/>
    <col min="7" max="7" width="10.28515625" style="182" hidden="1" customWidth="1"/>
    <col min="8" max="8" width="12.42578125" style="182" hidden="1" customWidth="1"/>
    <col min="9" max="254" width="9.140625" style="182" customWidth="1"/>
    <col min="255" max="16384" width="96.85546875" style="182"/>
  </cols>
  <sheetData>
    <row r="1" spans="1:10" ht="18.75" x14ac:dyDescent="0.3">
      <c r="A1" s="370" t="s">
        <v>327</v>
      </c>
      <c r="B1" s="371"/>
      <c r="C1" s="371"/>
      <c r="D1" s="371"/>
      <c r="E1" s="371"/>
      <c r="F1" s="293"/>
    </row>
    <row r="2" spans="1:10" ht="19.5" customHeight="1" x14ac:dyDescent="0.2">
      <c r="A2" s="371"/>
      <c r="B2" s="371"/>
      <c r="C2" s="371"/>
      <c r="D2" s="371"/>
      <c r="E2" s="371"/>
    </row>
    <row r="3" spans="1:10" ht="16.5" customHeight="1" x14ac:dyDescent="0.2">
      <c r="A3" s="371"/>
      <c r="B3" s="371"/>
      <c r="C3" s="371"/>
      <c r="D3" s="371"/>
      <c r="E3" s="371"/>
    </row>
    <row r="4" spans="1:10" ht="24" customHeight="1" x14ac:dyDescent="0.2">
      <c r="A4" s="371"/>
      <c r="B4" s="371"/>
      <c r="C4" s="371"/>
      <c r="D4" s="371"/>
      <c r="E4" s="371"/>
    </row>
    <row r="5" spans="1:10" ht="84.75" customHeight="1" x14ac:dyDescent="0.3">
      <c r="A5" s="361" t="s">
        <v>278</v>
      </c>
      <c r="B5" s="361"/>
      <c r="C5" s="361"/>
      <c r="D5" s="361"/>
      <c r="E5" s="361"/>
    </row>
    <row r="6" spans="1:10" ht="18.75" x14ac:dyDescent="0.3">
      <c r="A6" s="317"/>
      <c r="B6" s="317"/>
      <c r="C6" s="317"/>
      <c r="D6" s="317"/>
      <c r="E6" s="317"/>
      <c r="F6" s="187"/>
      <c r="G6" s="284" t="e">
        <f>#REF!</f>
        <v>#REF!</v>
      </c>
      <c r="H6" s="187" t="e">
        <f t="shared" ref="H6:H37" si="0">E10-G6</f>
        <v>#REF!</v>
      </c>
      <c r="I6" s="187"/>
      <c r="J6" s="187"/>
    </row>
    <row r="7" spans="1:10" ht="18.75" x14ac:dyDescent="0.3">
      <c r="A7" s="362" t="s">
        <v>87</v>
      </c>
      <c r="B7" s="362"/>
      <c r="C7" s="362"/>
      <c r="D7" s="362"/>
      <c r="E7" s="362"/>
      <c r="F7" s="187"/>
      <c r="G7" s="284" t="e">
        <f>#REF!</f>
        <v>#REF!</v>
      </c>
      <c r="H7" s="187" t="e">
        <f t="shared" si="0"/>
        <v>#REF!</v>
      </c>
    </row>
    <row r="8" spans="1:10" x14ac:dyDescent="0.2">
      <c r="A8" s="363" t="s">
        <v>88</v>
      </c>
      <c r="B8" s="365" t="s">
        <v>89</v>
      </c>
      <c r="C8" s="365" t="s">
        <v>90</v>
      </c>
      <c r="D8" s="365" t="s">
        <v>265</v>
      </c>
      <c r="E8" s="368" t="s">
        <v>3</v>
      </c>
      <c r="F8" s="187"/>
      <c r="G8" s="284" t="e">
        <f>#REF!</f>
        <v>#REF!</v>
      </c>
      <c r="H8" s="187" t="e">
        <f t="shared" si="0"/>
        <v>#REF!</v>
      </c>
    </row>
    <row r="9" spans="1:10" x14ac:dyDescent="0.2">
      <c r="A9" s="364"/>
      <c r="B9" s="366"/>
      <c r="C9" s="367"/>
      <c r="D9" s="367"/>
      <c r="E9" s="369"/>
      <c r="F9" s="187"/>
      <c r="G9" s="284" t="e">
        <f>#REF!</f>
        <v>#REF!</v>
      </c>
      <c r="H9" s="187" t="e">
        <f t="shared" si="0"/>
        <v>#REF!</v>
      </c>
    </row>
    <row r="10" spans="1:10" ht="60.75" x14ac:dyDescent="0.3">
      <c r="A10" s="283" t="s">
        <v>227</v>
      </c>
      <c r="B10" s="183"/>
      <c r="C10" s="184"/>
      <c r="D10" s="185"/>
      <c r="E10" s="186">
        <f>E11</f>
        <v>5761.9000000000005</v>
      </c>
      <c r="F10" s="187"/>
      <c r="G10" s="284" t="e">
        <f>#REF!</f>
        <v>#REF!</v>
      </c>
      <c r="H10" s="187" t="e">
        <f t="shared" si="0"/>
        <v>#REF!</v>
      </c>
    </row>
    <row r="11" spans="1:10" ht="18.75" x14ac:dyDescent="0.3">
      <c r="A11" s="188" t="s">
        <v>228</v>
      </c>
      <c r="B11" s="189" t="s">
        <v>229</v>
      </c>
      <c r="C11" s="190"/>
      <c r="D11" s="185"/>
      <c r="E11" s="186">
        <f>E12+E16+E27</f>
        <v>5761.9000000000005</v>
      </c>
      <c r="F11" s="187"/>
      <c r="G11" s="284" t="e">
        <f>#REF!</f>
        <v>#REF!</v>
      </c>
      <c r="H11" s="187" t="e">
        <f t="shared" si="0"/>
        <v>#REF!</v>
      </c>
    </row>
    <row r="12" spans="1:10" s="198" customFormat="1" ht="37.5" x14ac:dyDescent="0.3">
      <c r="A12" s="106" t="s">
        <v>94</v>
      </c>
      <c r="B12" s="191" t="s">
        <v>97</v>
      </c>
      <c r="C12" s="192"/>
      <c r="D12" s="193"/>
      <c r="E12" s="186">
        <f>E13</f>
        <v>1327.8</v>
      </c>
      <c r="F12" s="187"/>
      <c r="G12" s="284" t="e">
        <f>#REF!</f>
        <v>#REF!</v>
      </c>
      <c r="H12" s="187" t="e">
        <f t="shared" si="0"/>
        <v>#REF!</v>
      </c>
    </row>
    <row r="13" spans="1:10" ht="18.75" x14ac:dyDescent="0.3">
      <c r="A13" s="194" t="s">
        <v>96</v>
      </c>
      <c r="B13" s="110" t="s">
        <v>97</v>
      </c>
      <c r="C13" s="110" t="s">
        <v>98</v>
      </c>
      <c r="D13" s="193"/>
      <c r="E13" s="186">
        <f>E14</f>
        <v>1327.8</v>
      </c>
      <c r="F13" s="187"/>
      <c r="G13" s="284" t="e">
        <f>#REF!</f>
        <v>#REF!</v>
      </c>
      <c r="H13" s="187" t="e">
        <f t="shared" si="0"/>
        <v>#REF!</v>
      </c>
    </row>
    <row r="14" spans="1:10" ht="75" x14ac:dyDescent="0.3">
      <c r="A14" s="77" t="s">
        <v>99</v>
      </c>
      <c r="B14" s="119" t="s">
        <v>97</v>
      </c>
      <c r="C14" s="119" t="s">
        <v>98</v>
      </c>
      <c r="D14" s="121">
        <v>100</v>
      </c>
      <c r="E14" s="122">
        <f>E15</f>
        <v>1327.8</v>
      </c>
      <c r="F14" s="187"/>
      <c r="G14" s="284" t="e">
        <f>#REF!</f>
        <v>#REF!</v>
      </c>
      <c r="H14" s="187" t="e">
        <f t="shared" si="0"/>
        <v>#REF!</v>
      </c>
    </row>
    <row r="15" spans="1:10" ht="37.5" x14ac:dyDescent="0.3">
      <c r="A15" s="78" t="s">
        <v>100</v>
      </c>
      <c r="B15" s="119" t="s">
        <v>97</v>
      </c>
      <c r="C15" s="119" t="s">
        <v>98</v>
      </c>
      <c r="D15" s="121">
        <v>120</v>
      </c>
      <c r="E15" s="122">
        <v>1327.8</v>
      </c>
      <c r="F15" s="187"/>
      <c r="G15" s="284" t="e">
        <f>#REF!</f>
        <v>#REF!</v>
      </c>
      <c r="H15" s="187" t="e">
        <f t="shared" si="0"/>
        <v>#REF!</v>
      </c>
    </row>
    <row r="16" spans="1:10" ht="36.75" customHeight="1" x14ac:dyDescent="0.3">
      <c r="A16" s="79" t="s">
        <v>103</v>
      </c>
      <c r="B16" s="195" t="s">
        <v>104</v>
      </c>
      <c r="C16" s="195"/>
      <c r="D16" s="196"/>
      <c r="E16" s="197">
        <f>E17+E20</f>
        <v>4338.1000000000004</v>
      </c>
      <c r="F16" s="187"/>
      <c r="G16" s="284" t="e">
        <f>#REF!</f>
        <v>#REF!</v>
      </c>
      <c r="H16" s="187" t="e">
        <f t="shared" si="0"/>
        <v>#REF!</v>
      </c>
    </row>
    <row r="17" spans="1:10" ht="37.5" x14ac:dyDescent="0.3">
      <c r="A17" s="285" t="s">
        <v>105</v>
      </c>
      <c r="B17" s="205" t="s">
        <v>104</v>
      </c>
      <c r="C17" s="192" t="s">
        <v>106</v>
      </c>
      <c r="D17" s="193"/>
      <c r="E17" s="186">
        <f>E18</f>
        <v>304.60000000000002</v>
      </c>
      <c r="F17" s="187"/>
      <c r="G17" s="284" t="e">
        <f>#REF!</f>
        <v>#REF!</v>
      </c>
      <c r="H17" s="187" t="e">
        <f t="shared" si="0"/>
        <v>#REF!</v>
      </c>
    </row>
    <row r="18" spans="1:10" ht="75" x14ac:dyDescent="0.3">
      <c r="A18" s="143" t="s">
        <v>99</v>
      </c>
      <c r="B18" s="203" t="s">
        <v>104</v>
      </c>
      <c r="C18" s="201" t="s">
        <v>106</v>
      </c>
      <c r="D18" s="204">
        <v>100</v>
      </c>
      <c r="E18" s="122">
        <f>E19</f>
        <v>304.60000000000002</v>
      </c>
      <c r="F18" s="187"/>
      <c r="G18" s="284" t="e">
        <f>#REF!</f>
        <v>#REF!</v>
      </c>
      <c r="H18" s="187" t="e">
        <f t="shared" si="0"/>
        <v>#REF!</v>
      </c>
    </row>
    <row r="19" spans="1:10" ht="37.5" x14ac:dyDescent="0.3">
      <c r="A19" s="78" t="s">
        <v>100</v>
      </c>
      <c r="B19" s="203" t="s">
        <v>104</v>
      </c>
      <c r="C19" s="201" t="s">
        <v>106</v>
      </c>
      <c r="D19" s="121">
        <v>120</v>
      </c>
      <c r="E19" s="122">
        <v>304.60000000000002</v>
      </c>
      <c r="F19" s="187"/>
      <c r="G19" s="284" t="e">
        <f>#REF!</f>
        <v>#REF!</v>
      </c>
      <c r="H19" s="187" t="e">
        <f t="shared" si="0"/>
        <v>#REF!</v>
      </c>
    </row>
    <row r="20" spans="1:10" ht="37.5" x14ac:dyDescent="0.3">
      <c r="A20" s="94" t="s">
        <v>107</v>
      </c>
      <c r="B20" s="117" t="s">
        <v>104</v>
      </c>
      <c r="C20" s="117" t="s">
        <v>108</v>
      </c>
      <c r="D20" s="193"/>
      <c r="E20" s="186">
        <f>E21+E23+E25</f>
        <v>4033.5</v>
      </c>
      <c r="F20" s="187"/>
      <c r="G20" s="284" t="e">
        <f>#REF!</f>
        <v>#REF!</v>
      </c>
      <c r="H20" s="187" t="e">
        <f t="shared" si="0"/>
        <v>#REF!</v>
      </c>
    </row>
    <row r="21" spans="1:10" ht="75" x14ac:dyDescent="0.3">
      <c r="A21" s="143" t="s">
        <v>99</v>
      </c>
      <c r="B21" s="203" t="s">
        <v>104</v>
      </c>
      <c r="C21" s="120" t="s">
        <v>108</v>
      </c>
      <c r="D21" s="121">
        <v>100</v>
      </c>
      <c r="E21" s="122">
        <f>E22</f>
        <v>2257</v>
      </c>
      <c r="F21" s="187"/>
      <c r="G21" s="284" t="e">
        <f>#REF!</f>
        <v>#REF!</v>
      </c>
      <c r="H21" s="187" t="e">
        <f t="shared" si="0"/>
        <v>#REF!</v>
      </c>
    </row>
    <row r="22" spans="1:10" ht="37.5" x14ac:dyDescent="0.3">
      <c r="A22" s="78" t="s">
        <v>100</v>
      </c>
      <c r="B22" s="203" t="s">
        <v>104</v>
      </c>
      <c r="C22" s="120" t="s">
        <v>108</v>
      </c>
      <c r="D22" s="121">
        <v>120</v>
      </c>
      <c r="E22" s="122">
        <v>2257</v>
      </c>
      <c r="F22" s="187"/>
      <c r="G22" s="284" t="e">
        <f>#REF!</f>
        <v>#REF!</v>
      </c>
      <c r="H22" s="187" t="e">
        <f t="shared" si="0"/>
        <v>#REF!</v>
      </c>
    </row>
    <row r="23" spans="1:10" ht="37.5" x14ac:dyDescent="0.3">
      <c r="A23" s="78" t="s">
        <v>109</v>
      </c>
      <c r="B23" s="203" t="s">
        <v>104</v>
      </c>
      <c r="C23" s="120" t="s">
        <v>108</v>
      </c>
      <c r="D23" s="121">
        <v>200</v>
      </c>
      <c r="E23" s="122">
        <f>E24</f>
        <v>1767.4</v>
      </c>
      <c r="F23" s="187"/>
      <c r="G23" s="284" t="e">
        <f>#REF!</f>
        <v>#REF!</v>
      </c>
      <c r="H23" s="187" t="e">
        <f t="shared" si="0"/>
        <v>#REF!</v>
      </c>
    </row>
    <row r="24" spans="1:10" ht="37.5" x14ac:dyDescent="0.3">
      <c r="A24" s="78" t="s">
        <v>110</v>
      </c>
      <c r="B24" s="203" t="s">
        <v>104</v>
      </c>
      <c r="C24" s="120" t="s">
        <v>108</v>
      </c>
      <c r="D24" s="121">
        <v>240</v>
      </c>
      <c r="E24" s="124">
        <f>1767.7-0.3</f>
        <v>1767.4</v>
      </c>
      <c r="F24" s="187"/>
      <c r="G24" s="284" t="e">
        <f>#REF!</f>
        <v>#REF!</v>
      </c>
      <c r="H24" s="187" t="e">
        <f t="shared" si="0"/>
        <v>#REF!</v>
      </c>
    </row>
    <row r="25" spans="1:10" ht="18.75" x14ac:dyDescent="0.3">
      <c r="A25" s="132" t="s">
        <v>111</v>
      </c>
      <c r="B25" s="203" t="s">
        <v>104</v>
      </c>
      <c r="C25" s="120" t="s">
        <v>108</v>
      </c>
      <c r="D25" s="121">
        <v>800</v>
      </c>
      <c r="E25" s="124">
        <f>E26</f>
        <v>9.1</v>
      </c>
      <c r="F25" s="187"/>
      <c r="G25" s="284" t="e">
        <f>#REF!</f>
        <v>#REF!</v>
      </c>
      <c r="H25" s="187" t="e">
        <f t="shared" si="0"/>
        <v>#REF!</v>
      </c>
    </row>
    <row r="26" spans="1:10" ht="18.75" x14ac:dyDescent="0.3">
      <c r="A26" s="132" t="s">
        <v>112</v>
      </c>
      <c r="B26" s="203" t="s">
        <v>104</v>
      </c>
      <c r="C26" s="120" t="s">
        <v>108</v>
      </c>
      <c r="D26" s="121">
        <v>850</v>
      </c>
      <c r="E26" s="124">
        <v>9.1</v>
      </c>
      <c r="F26" s="187"/>
      <c r="G26" s="284" t="e">
        <f>#REF!</f>
        <v>#REF!</v>
      </c>
      <c r="H26" s="187" t="e">
        <f t="shared" si="0"/>
        <v>#REF!</v>
      </c>
    </row>
    <row r="27" spans="1:10" ht="18.75" x14ac:dyDescent="0.3">
      <c r="A27" s="112" t="s">
        <v>230</v>
      </c>
      <c r="B27" s="205" t="s">
        <v>133</v>
      </c>
      <c r="C27" s="206"/>
      <c r="D27" s="207"/>
      <c r="E27" s="186">
        <f>E28</f>
        <v>96</v>
      </c>
      <c r="F27" s="187"/>
      <c r="G27" s="284" t="e">
        <f>#REF!</f>
        <v>#REF!</v>
      </c>
      <c r="H27" s="187" t="e">
        <f t="shared" si="0"/>
        <v>#REF!</v>
      </c>
      <c r="J27" s="187"/>
    </row>
    <row r="28" spans="1:10" ht="56.25" x14ac:dyDescent="0.3">
      <c r="A28" s="91" t="s">
        <v>132</v>
      </c>
      <c r="B28" s="205" t="s">
        <v>133</v>
      </c>
      <c r="C28" s="205" t="s">
        <v>134</v>
      </c>
      <c r="D28" s="207"/>
      <c r="E28" s="208">
        <f>E29</f>
        <v>96</v>
      </c>
      <c r="F28" s="187"/>
      <c r="G28" s="284" t="e">
        <f>#REF!</f>
        <v>#REF!</v>
      </c>
      <c r="H28" s="187" t="e">
        <f t="shared" si="0"/>
        <v>#REF!</v>
      </c>
    </row>
    <row r="29" spans="1:10" ht="61.5" customHeight="1" x14ac:dyDescent="0.3">
      <c r="A29" s="132" t="s">
        <v>111</v>
      </c>
      <c r="B29" s="203" t="s">
        <v>133</v>
      </c>
      <c r="C29" s="200" t="s">
        <v>134</v>
      </c>
      <c r="D29" s="140">
        <v>800</v>
      </c>
      <c r="E29" s="122">
        <f>E30</f>
        <v>96</v>
      </c>
      <c r="F29" s="187"/>
      <c r="G29" s="284" t="e">
        <f>#REF!</f>
        <v>#REF!</v>
      </c>
      <c r="H29" s="187" t="e">
        <f t="shared" si="0"/>
        <v>#REF!</v>
      </c>
    </row>
    <row r="30" spans="1:10" ht="18.75" x14ac:dyDescent="0.3">
      <c r="A30" s="132" t="s">
        <v>135</v>
      </c>
      <c r="B30" s="200" t="s">
        <v>133</v>
      </c>
      <c r="C30" s="200" t="s">
        <v>134</v>
      </c>
      <c r="D30" s="209">
        <v>850</v>
      </c>
      <c r="E30" s="122">
        <v>96</v>
      </c>
      <c r="F30" s="187"/>
      <c r="G30" s="284" t="e">
        <f>#REF!</f>
        <v>#REF!</v>
      </c>
      <c r="H30" s="187" t="e">
        <f t="shared" si="0"/>
        <v>#REF!</v>
      </c>
      <c r="J30" s="187"/>
    </row>
    <row r="31" spans="1:10" ht="60.75" x14ac:dyDescent="0.3">
      <c r="A31" s="283" t="s">
        <v>231</v>
      </c>
      <c r="B31" s="210"/>
      <c r="C31" s="117"/>
      <c r="D31" s="211"/>
      <c r="E31" s="138">
        <f>E32+E66+E71+E79+E104+E133+E144+E160+E173</f>
        <v>87743.1</v>
      </c>
      <c r="F31" s="187"/>
      <c r="G31" s="284" t="e">
        <f>#REF!</f>
        <v>#REF!</v>
      </c>
      <c r="H31" s="187" t="e">
        <f t="shared" si="0"/>
        <v>#REF!</v>
      </c>
    </row>
    <row r="32" spans="1:10" ht="18.75" x14ac:dyDescent="0.3">
      <c r="A32" s="112" t="s">
        <v>92</v>
      </c>
      <c r="B32" s="191" t="s">
        <v>229</v>
      </c>
      <c r="C32" s="117"/>
      <c r="D32" s="193"/>
      <c r="E32" s="186">
        <f>E33+E51+E55</f>
        <v>14229.100000000002</v>
      </c>
      <c r="F32" s="187"/>
      <c r="G32" s="284" t="e">
        <f>#REF!</f>
        <v>#REF!</v>
      </c>
      <c r="H32" s="187" t="e">
        <f t="shared" si="0"/>
        <v>#REF!</v>
      </c>
    </row>
    <row r="33" spans="1:8" ht="75" x14ac:dyDescent="0.3">
      <c r="A33" s="91" t="s">
        <v>113</v>
      </c>
      <c r="B33" s="192" t="s">
        <v>116</v>
      </c>
      <c r="C33" s="110"/>
      <c r="D33" s="212"/>
      <c r="E33" s="186">
        <f>E34+E37+E44+E46</f>
        <v>13841.600000000002</v>
      </c>
      <c r="F33" s="187"/>
      <c r="G33" s="284" t="e">
        <f>#REF!</f>
        <v>#REF!</v>
      </c>
      <c r="H33" s="187" t="e">
        <f t="shared" si="0"/>
        <v>#REF!</v>
      </c>
    </row>
    <row r="34" spans="1:8" ht="75" x14ac:dyDescent="0.3">
      <c r="A34" s="94" t="s">
        <v>115</v>
      </c>
      <c r="B34" s="110" t="s">
        <v>116</v>
      </c>
      <c r="C34" s="110" t="s">
        <v>117</v>
      </c>
      <c r="D34" s="193"/>
      <c r="E34" s="186">
        <f>E35</f>
        <v>1327.8</v>
      </c>
      <c r="F34" s="187"/>
      <c r="G34" s="284" t="e">
        <f>#REF!</f>
        <v>#REF!</v>
      </c>
      <c r="H34" s="187" t="e">
        <f t="shared" si="0"/>
        <v>#REF!</v>
      </c>
    </row>
    <row r="35" spans="1:8" ht="75" x14ac:dyDescent="0.3">
      <c r="A35" s="143" t="s">
        <v>99</v>
      </c>
      <c r="B35" s="119" t="s">
        <v>116</v>
      </c>
      <c r="C35" s="119" t="s">
        <v>117</v>
      </c>
      <c r="D35" s="121">
        <v>100</v>
      </c>
      <c r="E35" s="122">
        <f>E36</f>
        <v>1327.8</v>
      </c>
      <c r="F35" s="187"/>
      <c r="G35" s="284" t="e">
        <f>#REF!</f>
        <v>#REF!</v>
      </c>
      <c r="H35" s="187" t="e">
        <f t="shared" si="0"/>
        <v>#REF!</v>
      </c>
    </row>
    <row r="36" spans="1:8" ht="37.5" x14ac:dyDescent="0.3">
      <c r="A36" s="78" t="s">
        <v>100</v>
      </c>
      <c r="B36" s="119" t="s">
        <v>116</v>
      </c>
      <c r="C36" s="119" t="s">
        <v>117</v>
      </c>
      <c r="D36" s="121">
        <v>120</v>
      </c>
      <c r="E36" s="122">
        <v>1327.8</v>
      </c>
      <c r="F36" s="187"/>
      <c r="G36" s="284" t="e">
        <f>#REF!</f>
        <v>#REF!</v>
      </c>
      <c r="H36" s="187" t="e">
        <f t="shared" si="0"/>
        <v>#REF!</v>
      </c>
    </row>
    <row r="37" spans="1:8" ht="56.25" x14ac:dyDescent="0.3">
      <c r="A37" s="94" t="s">
        <v>118</v>
      </c>
      <c r="B37" s="117" t="s">
        <v>116</v>
      </c>
      <c r="C37" s="110" t="s">
        <v>119</v>
      </c>
      <c r="D37" s="213"/>
      <c r="E37" s="138">
        <f>E38+E40+E42</f>
        <v>9821.5000000000018</v>
      </c>
      <c r="F37" s="187"/>
      <c r="G37" s="284" t="e">
        <f>#REF!</f>
        <v>#REF!</v>
      </c>
      <c r="H37" s="187" t="e">
        <f t="shared" si="0"/>
        <v>#REF!</v>
      </c>
    </row>
    <row r="38" spans="1:8" ht="75" x14ac:dyDescent="0.3">
      <c r="A38" s="143" t="s">
        <v>99</v>
      </c>
      <c r="B38" s="119" t="s">
        <v>116</v>
      </c>
      <c r="C38" s="119" t="s">
        <v>119</v>
      </c>
      <c r="D38" s="121">
        <v>100</v>
      </c>
      <c r="E38" s="122">
        <f>E39</f>
        <v>8411.8000000000011</v>
      </c>
      <c r="F38" s="187"/>
      <c r="G38" s="284" t="e">
        <f>#REF!</f>
        <v>#REF!</v>
      </c>
      <c r="H38" s="187" t="e">
        <f t="shared" ref="H38:H69" si="1">E42-G38</f>
        <v>#REF!</v>
      </c>
    </row>
    <row r="39" spans="1:8" ht="37.5" x14ac:dyDescent="0.3">
      <c r="A39" s="78" t="s">
        <v>110</v>
      </c>
      <c r="B39" s="119" t="s">
        <v>116</v>
      </c>
      <c r="C39" s="119" t="s">
        <v>119</v>
      </c>
      <c r="D39" s="121">
        <v>120</v>
      </c>
      <c r="E39" s="122">
        <f>9263.6-851.8</f>
        <v>8411.8000000000011</v>
      </c>
      <c r="F39" s="187"/>
      <c r="G39" s="284" t="e">
        <f>#REF!</f>
        <v>#REF!</v>
      </c>
      <c r="H39" s="187" t="e">
        <f t="shared" si="1"/>
        <v>#REF!</v>
      </c>
    </row>
    <row r="40" spans="1:8" ht="37.5" x14ac:dyDescent="0.3">
      <c r="A40" s="78" t="s">
        <v>109</v>
      </c>
      <c r="B40" s="119" t="s">
        <v>116</v>
      </c>
      <c r="C40" s="119" t="s">
        <v>119</v>
      </c>
      <c r="D40" s="121">
        <v>200</v>
      </c>
      <c r="E40" s="122">
        <f>E41</f>
        <v>1375.7</v>
      </c>
      <c r="F40" s="187"/>
      <c r="G40" s="284" t="e">
        <f>#REF!</f>
        <v>#REF!</v>
      </c>
      <c r="H40" s="187" t="e">
        <f t="shared" si="1"/>
        <v>#REF!</v>
      </c>
    </row>
    <row r="41" spans="1:8" ht="37.5" x14ac:dyDescent="0.3">
      <c r="A41" s="78" t="s">
        <v>110</v>
      </c>
      <c r="B41" s="119" t="s">
        <v>116</v>
      </c>
      <c r="C41" s="119" t="s">
        <v>119</v>
      </c>
      <c r="D41" s="121">
        <v>240</v>
      </c>
      <c r="E41" s="122">
        <f>1305.7+102.7-32-0.7</f>
        <v>1375.7</v>
      </c>
      <c r="F41" s="187"/>
      <c r="G41" s="284" t="e">
        <f>#REF!</f>
        <v>#REF!</v>
      </c>
      <c r="H41" s="187" t="e">
        <f t="shared" si="1"/>
        <v>#REF!</v>
      </c>
    </row>
    <row r="42" spans="1:8" ht="18.75" x14ac:dyDescent="0.3">
      <c r="A42" s="132" t="s">
        <v>111</v>
      </c>
      <c r="B42" s="119" t="s">
        <v>116</v>
      </c>
      <c r="C42" s="119" t="s">
        <v>119</v>
      </c>
      <c r="D42" s="121">
        <v>800</v>
      </c>
      <c r="E42" s="122">
        <f>E43</f>
        <v>34</v>
      </c>
      <c r="F42" s="187"/>
      <c r="G42" s="284" t="e">
        <f>#REF!</f>
        <v>#REF!</v>
      </c>
      <c r="H42" s="187" t="e">
        <f t="shared" si="1"/>
        <v>#REF!</v>
      </c>
    </row>
    <row r="43" spans="1:8" ht="18.75" x14ac:dyDescent="0.3">
      <c r="A43" s="132" t="s">
        <v>112</v>
      </c>
      <c r="B43" s="119" t="s">
        <v>116</v>
      </c>
      <c r="C43" s="119" t="s">
        <v>119</v>
      </c>
      <c r="D43" s="121">
        <v>850</v>
      </c>
      <c r="E43" s="122">
        <f>2+32</f>
        <v>34</v>
      </c>
      <c r="F43" s="187"/>
      <c r="G43" s="284" t="e">
        <f>#REF!</f>
        <v>#REF!</v>
      </c>
      <c r="H43" s="187" t="e">
        <f t="shared" si="1"/>
        <v>#REF!</v>
      </c>
    </row>
    <row r="44" spans="1:8" ht="56.25" x14ac:dyDescent="0.3">
      <c r="A44" s="97" t="s">
        <v>280</v>
      </c>
      <c r="B44" s="110" t="s">
        <v>116</v>
      </c>
      <c r="C44" s="192" t="s">
        <v>281</v>
      </c>
      <c r="D44" s="213">
        <v>100</v>
      </c>
      <c r="E44" s="312">
        <f>E45</f>
        <v>798.6</v>
      </c>
      <c r="F44" s="187"/>
      <c r="G44" s="284" t="e">
        <f>#REF!</f>
        <v>#REF!</v>
      </c>
      <c r="H44" s="187" t="e">
        <f t="shared" si="1"/>
        <v>#REF!</v>
      </c>
    </row>
    <row r="45" spans="1:8" ht="37.5" x14ac:dyDescent="0.3">
      <c r="A45" s="78" t="s">
        <v>100</v>
      </c>
      <c r="B45" s="119" t="s">
        <v>116</v>
      </c>
      <c r="C45" s="201" t="s">
        <v>281</v>
      </c>
      <c r="D45" s="121">
        <v>120</v>
      </c>
      <c r="E45" s="313">
        <v>798.6</v>
      </c>
      <c r="F45" s="187"/>
      <c r="G45" s="284" t="e">
        <f>#REF!</f>
        <v>#REF!</v>
      </c>
      <c r="H45" s="187" t="e">
        <f t="shared" si="1"/>
        <v>#REF!</v>
      </c>
    </row>
    <row r="46" spans="1:8" ht="75" x14ac:dyDescent="0.3">
      <c r="A46" s="97" t="s">
        <v>122</v>
      </c>
      <c r="B46" s="137" t="s">
        <v>116</v>
      </c>
      <c r="C46" s="286" t="s">
        <v>123</v>
      </c>
      <c r="D46" s="216"/>
      <c r="E46" s="186">
        <f>E47+E49</f>
        <v>1893.7</v>
      </c>
      <c r="F46" s="187"/>
      <c r="G46" s="284" t="e">
        <f>#REF!</f>
        <v>#REF!</v>
      </c>
      <c r="H46" s="187" t="e">
        <f t="shared" si="1"/>
        <v>#REF!</v>
      </c>
    </row>
    <row r="47" spans="1:8" ht="75" x14ac:dyDescent="0.3">
      <c r="A47" s="100" t="s">
        <v>99</v>
      </c>
      <c r="B47" s="120" t="s">
        <v>116</v>
      </c>
      <c r="C47" s="215" t="s">
        <v>123</v>
      </c>
      <c r="D47" s="216">
        <v>100</v>
      </c>
      <c r="E47" s="122">
        <f>E48</f>
        <v>1756.9</v>
      </c>
      <c r="F47" s="187"/>
      <c r="G47" s="284" t="e">
        <f>#REF!</f>
        <v>#REF!</v>
      </c>
      <c r="H47" s="187" t="e">
        <f t="shared" si="1"/>
        <v>#REF!</v>
      </c>
    </row>
    <row r="48" spans="1:8" ht="37.5" x14ac:dyDescent="0.3">
      <c r="A48" s="199" t="s">
        <v>100</v>
      </c>
      <c r="B48" s="120" t="s">
        <v>116</v>
      </c>
      <c r="C48" s="120" t="s">
        <v>123</v>
      </c>
      <c r="D48" s="216">
        <v>120</v>
      </c>
      <c r="E48" s="124">
        <v>1756.9</v>
      </c>
      <c r="F48" s="187"/>
      <c r="G48" s="284" t="e">
        <f>#REF!</f>
        <v>#REF!</v>
      </c>
      <c r="H48" s="187" t="e">
        <f t="shared" si="1"/>
        <v>#REF!</v>
      </c>
    </row>
    <row r="49" spans="1:8" ht="37.5" x14ac:dyDescent="0.3">
      <c r="A49" s="78" t="s">
        <v>109</v>
      </c>
      <c r="B49" s="120" t="s">
        <v>116</v>
      </c>
      <c r="C49" s="120" t="s">
        <v>123</v>
      </c>
      <c r="D49" s="216">
        <v>200</v>
      </c>
      <c r="E49" s="124">
        <f>E50</f>
        <v>136.80000000000001</v>
      </c>
      <c r="F49" s="187"/>
      <c r="G49" s="284" t="e">
        <f>#REF!</f>
        <v>#REF!</v>
      </c>
      <c r="H49" s="187" t="e">
        <f t="shared" si="1"/>
        <v>#REF!</v>
      </c>
    </row>
    <row r="50" spans="1:8" ht="37.5" x14ac:dyDescent="0.3">
      <c r="A50" s="78" t="s">
        <v>110</v>
      </c>
      <c r="B50" s="120" t="s">
        <v>116</v>
      </c>
      <c r="C50" s="215" t="s">
        <v>123</v>
      </c>
      <c r="D50" s="216">
        <v>240</v>
      </c>
      <c r="E50" s="122">
        <v>136.80000000000001</v>
      </c>
      <c r="F50" s="187"/>
      <c r="G50" s="284" t="e">
        <f>#REF!</f>
        <v>#REF!</v>
      </c>
      <c r="H50" s="187" t="e">
        <f t="shared" si="1"/>
        <v>#REF!</v>
      </c>
    </row>
    <row r="51" spans="1:8" ht="18.75" x14ac:dyDescent="0.3">
      <c r="A51" s="217" t="s">
        <v>232</v>
      </c>
      <c r="B51" s="117" t="s">
        <v>127</v>
      </c>
      <c r="C51" s="117"/>
      <c r="D51" s="218"/>
      <c r="E51" s="138">
        <f>E52</f>
        <v>30</v>
      </c>
      <c r="F51" s="287">
        <f>F52+F67</f>
        <v>0</v>
      </c>
      <c r="G51" s="284" t="e">
        <f>#REF!</f>
        <v>#REF!</v>
      </c>
      <c r="H51" s="187" t="e">
        <f t="shared" si="1"/>
        <v>#REF!</v>
      </c>
    </row>
    <row r="52" spans="1:8" ht="18.75" x14ac:dyDescent="0.3">
      <c r="A52" s="217" t="s">
        <v>233</v>
      </c>
      <c r="B52" s="117" t="s">
        <v>127</v>
      </c>
      <c r="C52" s="110" t="s">
        <v>128</v>
      </c>
      <c r="D52" s="218"/>
      <c r="E52" s="186">
        <f>E53</f>
        <v>30</v>
      </c>
      <c r="F52" s="186">
        <f t="shared" ref="E52:F58" si="2">F53</f>
        <v>0</v>
      </c>
      <c r="G52" s="284" t="e">
        <f>#REF!</f>
        <v>#REF!</v>
      </c>
      <c r="H52" s="187" t="e">
        <f t="shared" si="1"/>
        <v>#REF!</v>
      </c>
    </row>
    <row r="53" spans="1:8" ht="18.75" x14ac:dyDescent="0.3">
      <c r="A53" s="219" t="s">
        <v>111</v>
      </c>
      <c r="B53" s="120" t="s">
        <v>127</v>
      </c>
      <c r="C53" s="119" t="s">
        <v>128</v>
      </c>
      <c r="D53" s="216">
        <v>800</v>
      </c>
      <c r="E53" s="122">
        <f>E54</f>
        <v>30</v>
      </c>
      <c r="F53" s="288">
        <f t="shared" si="2"/>
        <v>0</v>
      </c>
      <c r="G53" s="284" t="e">
        <f>#REF!</f>
        <v>#REF!</v>
      </c>
      <c r="H53" s="187" t="e">
        <f t="shared" si="1"/>
        <v>#REF!</v>
      </c>
    </row>
    <row r="54" spans="1:8" ht="18.75" x14ac:dyDescent="0.3">
      <c r="A54" s="219" t="s">
        <v>129</v>
      </c>
      <c r="B54" s="120" t="s">
        <v>127</v>
      </c>
      <c r="C54" s="119" t="s">
        <v>128</v>
      </c>
      <c r="D54" s="216">
        <v>870</v>
      </c>
      <c r="E54" s="122">
        <v>30</v>
      </c>
      <c r="F54" s="288">
        <f t="shared" si="2"/>
        <v>0</v>
      </c>
      <c r="G54" s="284" t="e">
        <f>#REF!</f>
        <v>#REF!</v>
      </c>
      <c r="H54" s="187" t="e">
        <f t="shared" si="1"/>
        <v>#REF!</v>
      </c>
    </row>
    <row r="55" spans="1:8" ht="18.75" x14ac:dyDescent="0.3">
      <c r="A55" s="112" t="s">
        <v>230</v>
      </c>
      <c r="B55" s="110" t="s">
        <v>133</v>
      </c>
      <c r="C55" s="119"/>
      <c r="D55" s="202"/>
      <c r="E55" s="186">
        <f>E57+E60+E63</f>
        <v>357.5</v>
      </c>
      <c r="F55" s="288">
        <f>F56</f>
        <v>0</v>
      </c>
      <c r="G55" s="284" t="e">
        <f>#REF!</f>
        <v>#REF!</v>
      </c>
      <c r="H55" s="187" t="e">
        <f t="shared" si="1"/>
        <v>#REF!</v>
      </c>
    </row>
    <row r="56" spans="1:8" ht="18.75" x14ac:dyDescent="0.3">
      <c r="A56" s="112" t="s">
        <v>251</v>
      </c>
      <c r="B56" s="205" t="s">
        <v>133</v>
      </c>
      <c r="C56" s="200"/>
      <c r="D56" s="277"/>
      <c r="E56" s="186">
        <f t="shared" si="2"/>
        <v>200</v>
      </c>
      <c r="F56" s="289"/>
      <c r="G56" s="284" t="e">
        <f>#REF!</f>
        <v>#REF!</v>
      </c>
      <c r="H56" s="187" t="e">
        <f t="shared" si="1"/>
        <v>#REF!</v>
      </c>
    </row>
    <row r="57" spans="1:8" ht="42" customHeight="1" x14ac:dyDescent="0.3">
      <c r="A57" s="278" t="s">
        <v>252</v>
      </c>
      <c r="B57" s="205" t="s">
        <v>133</v>
      </c>
      <c r="C57" s="205" t="s">
        <v>253</v>
      </c>
      <c r="D57" s="279"/>
      <c r="E57" s="186">
        <f t="shared" si="2"/>
        <v>200</v>
      </c>
      <c r="F57" s="290" t="e">
        <f>F58</f>
        <v>#REF!</v>
      </c>
      <c r="G57" s="284" t="e">
        <f>#REF!</f>
        <v>#REF!</v>
      </c>
      <c r="H57" s="187" t="e">
        <f t="shared" si="1"/>
        <v>#REF!</v>
      </c>
    </row>
    <row r="58" spans="1:8" ht="19.5" customHeight="1" x14ac:dyDescent="0.3">
      <c r="A58" s="132" t="s">
        <v>111</v>
      </c>
      <c r="B58" s="200" t="s">
        <v>133</v>
      </c>
      <c r="C58" s="200" t="s">
        <v>253</v>
      </c>
      <c r="D58" s="209">
        <v>800</v>
      </c>
      <c r="E58" s="122">
        <f t="shared" si="2"/>
        <v>200</v>
      </c>
      <c r="F58" s="288" t="e">
        <f>#REF!</f>
        <v>#REF!</v>
      </c>
      <c r="G58" s="284" t="e">
        <f>#REF!</f>
        <v>#REF!</v>
      </c>
      <c r="H58" s="187" t="e">
        <f t="shared" si="1"/>
        <v>#REF!</v>
      </c>
    </row>
    <row r="59" spans="1:8" ht="78.75" customHeight="1" x14ac:dyDescent="0.3">
      <c r="A59" s="132" t="s">
        <v>254</v>
      </c>
      <c r="B59" s="200" t="s">
        <v>133</v>
      </c>
      <c r="C59" s="200" t="s">
        <v>253</v>
      </c>
      <c r="D59" s="209">
        <v>830</v>
      </c>
      <c r="E59" s="122">
        <v>200</v>
      </c>
      <c r="F59" s="315"/>
      <c r="G59" s="284" t="e">
        <f>#REF!</f>
        <v>#REF!</v>
      </c>
      <c r="H59" s="187" t="e">
        <f t="shared" si="1"/>
        <v>#REF!</v>
      </c>
    </row>
    <row r="60" spans="1:8" ht="42" customHeight="1" x14ac:dyDescent="0.3">
      <c r="A60" s="280" t="s">
        <v>255</v>
      </c>
      <c r="B60" s="110" t="s">
        <v>133</v>
      </c>
      <c r="C60" s="110" t="s">
        <v>256</v>
      </c>
      <c r="D60" s="213"/>
      <c r="E60" s="281">
        <f>E61</f>
        <v>150</v>
      </c>
      <c r="F60" s="315"/>
      <c r="G60" s="284" t="e">
        <f>#REF!</f>
        <v>#REF!</v>
      </c>
      <c r="H60" s="187" t="e">
        <f t="shared" si="1"/>
        <v>#REF!</v>
      </c>
    </row>
    <row r="61" spans="1:8" ht="19.5" customHeight="1" x14ac:dyDescent="0.3">
      <c r="A61" s="78" t="s">
        <v>109</v>
      </c>
      <c r="B61" s="120" t="s">
        <v>133</v>
      </c>
      <c r="C61" s="119" t="s">
        <v>256</v>
      </c>
      <c r="D61" s="216">
        <v>200</v>
      </c>
      <c r="E61" s="282">
        <f>E62</f>
        <v>150</v>
      </c>
      <c r="F61" s="315"/>
      <c r="G61" s="284" t="e">
        <f>#REF!</f>
        <v>#REF!</v>
      </c>
      <c r="H61" s="187" t="e">
        <f t="shared" si="1"/>
        <v>#REF!</v>
      </c>
    </row>
    <row r="62" spans="1:8" ht="37.5" x14ac:dyDescent="0.3">
      <c r="A62" s="78" t="s">
        <v>110</v>
      </c>
      <c r="B62" s="120" t="s">
        <v>133</v>
      </c>
      <c r="C62" s="119" t="s">
        <v>256</v>
      </c>
      <c r="D62" s="216">
        <v>240</v>
      </c>
      <c r="E62" s="122">
        <v>150</v>
      </c>
      <c r="F62" s="187"/>
      <c r="G62" s="284" t="e">
        <f>#REF!</f>
        <v>#REF!</v>
      </c>
      <c r="H62" s="187" t="e">
        <f t="shared" si="1"/>
        <v>#REF!</v>
      </c>
    </row>
    <row r="63" spans="1:8" ht="44.25" customHeight="1" x14ac:dyDescent="0.3">
      <c r="A63" s="106" t="s">
        <v>120</v>
      </c>
      <c r="B63" s="110" t="s">
        <v>133</v>
      </c>
      <c r="C63" s="110" t="s">
        <v>121</v>
      </c>
      <c r="D63" s="121"/>
      <c r="E63" s="151">
        <f>E64</f>
        <v>7.5</v>
      </c>
      <c r="F63" s="187"/>
      <c r="G63" s="284" t="e">
        <f>#REF!</f>
        <v>#REF!</v>
      </c>
      <c r="H63" s="187" t="e">
        <f t="shared" si="1"/>
        <v>#REF!</v>
      </c>
    </row>
    <row r="64" spans="1:8" ht="37.5" x14ac:dyDescent="0.3">
      <c r="A64" s="78" t="s">
        <v>109</v>
      </c>
      <c r="B64" s="119" t="s">
        <v>133</v>
      </c>
      <c r="C64" s="119" t="s">
        <v>121</v>
      </c>
      <c r="D64" s="204">
        <v>200</v>
      </c>
      <c r="E64" s="313">
        <f>E65</f>
        <v>7.5</v>
      </c>
      <c r="F64" s="187"/>
      <c r="G64" s="284" t="e">
        <f>#REF!</f>
        <v>#REF!</v>
      </c>
      <c r="H64" s="187" t="e">
        <f t="shared" si="1"/>
        <v>#REF!</v>
      </c>
    </row>
    <row r="65" spans="1:8" ht="37.5" x14ac:dyDescent="0.3">
      <c r="A65" s="78" t="s">
        <v>110</v>
      </c>
      <c r="B65" s="119" t="s">
        <v>133</v>
      </c>
      <c r="C65" s="119" t="s">
        <v>121</v>
      </c>
      <c r="D65" s="121">
        <v>240</v>
      </c>
      <c r="E65" s="313">
        <v>7.5</v>
      </c>
      <c r="F65" s="187"/>
      <c r="G65" s="284" t="e">
        <f>#REF!</f>
        <v>#REF!</v>
      </c>
      <c r="H65" s="187" t="e">
        <f t="shared" si="1"/>
        <v>#REF!</v>
      </c>
    </row>
    <row r="66" spans="1:8" ht="37.5" x14ac:dyDescent="0.3">
      <c r="A66" s="91" t="s">
        <v>136</v>
      </c>
      <c r="B66" s="220" t="s">
        <v>234</v>
      </c>
      <c r="C66" s="110"/>
      <c r="D66" s="140"/>
      <c r="E66" s="138">
        <f>E67</f>
        <v>150</v>
      </c>
      <c r="F66" s="187"/>
      <c r="G66" s="284" t="e">
        <f>#REF!</f>
        <v>#REF!</v>
      </c>
      <c r="H66" s="187" t="e">
        <f t="shared" si="1"/>
        <v>#REF!</v>
      </c>
    </row>
    <row r="67" spans="1:8" ht="56.25" x14ac:dyDescent="0.3">
      <c r="A67" s="91" t="s">
        <v>138</v>
      </c>
      <c r="B67" s="220" t="s">
        <v>141</v>
      </c>
      <c r="C67" s="110"/>
      <c r="D67" s="140"/>
      <c r="E67" s="186">
        <f>E68</f>
        <v>150</v>
      </c>
      <c r="F67" s="187"/>
      <c r="G67" s="284" t="e">
        <f>#REF!</f>
        <v>#REF!</v>
      </c>
      <c r="H67" s="187" t="e">
        <f t="shared" si="1"/>
        <v>#REF!</v>
      </c>
    </row>
    <row r="68" spans="1:8" ht="93.75" x14ac:dyDescent="0.3">
      <c r="A68" s="91" t="s">
        <v>140</v>
      </c>
      <c r="B68" s="110" t="s">
        <v>141</v>
      </c>
      <c r="C68" s="110" t="s">
        <v>142</v>
      </c>
      <c r="D68" s="193"/>
      <c r="E68" s="186">
        <f>E69</f>
        <v>150</v>
      </c>
      <c r="F68" s="187"/>
      <c r="G68" s="284" t="e">
        <f>#REF!</f>
        <v>#REF!</v>
      </c>
      <c r="H68" s="187" t="e">
        <f t="shared" si="1"/>
        <v>#REF!</v>
      </c>
    </row>
    <row r="69" spans="1:8" ht="37.5" x14ac:dyDescent="0.3">
      <c r="A69" s="78" t="s">
        <v>109</v>
      </c>
      <c r="B69" s="119" t="s">
        <v>141</v>
      </c>
      <c r="C69" s="119" t="s">
        <v>142</v>
      </c>
      <c r="D69" s="140">
        <v>200</v>
      </c>
      <c r="E69" s="221">
        <f>E70</f>
        <v>150</v>
      </c>
      <c r="F69" s="187"/>
      <c r="G69" s="284" t="e">
        <f>#REF!</f>
        <v>#REF!</v>
      </c>
      <c r="H69" s="187" t="e">
        <f t="shared" si="1"/>
        <v>#REF!</v>
      </c>
    </row>
    <row r="70" spans="1:8" ht="37.5" x14ac:dyDescent="0.3">
      <c r="A70" s="78" t="s">
        <v>110</v>
      </c>
      <c r="B70" s="119" t="s">
        <v>141</v>
      </c>
      <c r="C70" s="119" t="s">
        <v>235</v>
      </c>
      <c r="D70" s="140">
        <v>240</v>
      </c>
      <c r="E70" s="222">
        <v>150</v>
      </c>
      <c r="F70" s="187"/>
      <c r="G70" s="284" t="e">
        <f>#REF!</f>
        <v>#REF!</v>
      </c>
      <c r="H70" s="187" t="e">
        <f t="shared" ref="H70:H101" si="3">E74-G70</f>
        <v>#REF!</v>
      </c>
    </row>
    <row r="71" spans="1:8" ht="18.75" x14ac:dyDescent="0.3">
      <c r="A71" s="112" t="s">
        <v>143</v>
      </c>
      <c r="B71" s="110" t="s">
        <v>236</v>
      </c>
      <c r="C71" s="110"/>
      <c r="D71" s="113"/>
      <c r="E71" s="114">
        <f>E72</f>
        <v>0</v>
      </c>
      <c r="F71" s="187"/>
      <c r="G71" s="284" t="e">
        <f>#REF!</f>
        <v>#REF!</v>
      </c>
      <c r="H71" s="187" t="e">
        <f t="shared" si="3"/>
        <v>#REF!</v>
      </c>
    </row>
    <row r="72" spans="1:8" ht="18.75" x14ac:dyDescent="0.3">
      <c r="A72" s="112" t="s">
        <v>144</v>
      </c>
      <c r="B72" s="110" t="s">
        <v>146</v>
      </c>
      <c r="C72" s="110"/>
      <c r="D72" s="113"/>
      <c r="E72" s="114">
        <f>E74</f>
        <v>0</v>
      </c>
      <c r="F72" s="187"/>
      <c r="G72" s="284" t="e">
        <f>#REF!</f>
        <v>#REF!</v>
      </c>
      <c r="H72" s="187" t="e">
        <f t="shared" si="3"/>
        <v>#REF!</v>
      </c>
    </row>
    <row r="73" spans="1:8" ht="56.25" x14ac:dyDescent="0.3">
      <c r="A73" s="115" t="s">
        <v>145</v>
      </c>
      <c r="B73" s="110" t="s">
        <v>146</v>
      </c>
      <c r="C73" s="110"/>
      <c r="D73" s="113"/>
      <c r="E73" s="114">
        <f>E74</f>
        <v>0</v>
      </c>
      <c r="F73" s="187"/>
      <c r="G73" s="284" t="e">
        <f>#REF!</f>
        <v>#REF!</v>
      </c>
      <c r="H73" s="187" t="e">
        <f t="shared" si="3"/>
        <v>#REF!</v>
      </c>
    </row>
    <row r="74" spans="1:8" ht="56.25" x14ac:dyDescent="0.3">
      <c r="A74" s="116" t="s">
        <v>147</v>
      </c>
      <c r="B74" s="110" t="s">
        <v>146</v>
      </c>
      <c r="C74" s="117" t="s">
        <v>148</v>
      </c>
      <c r="D74" s="113"/>
      <c r="E74" s="114">
        <f>E75+E77</f>
        <v>0</v>
      </c>
      <c r="F74" s="187"/>
      <c r="G74" s="284" t="e">
        <f>#REF!</f>
        <v>#REF!</v>
      </c>
      <c r="H74" s="187" t="e">
        <f t="shared" si="3"/>
        <v>#REF!</v>
      </c>
    </row>
    <row r="75" spans="1:8" ht="75" x14ac:dyDescent="0.3">
      <c r="A75" s="118" t="s">
        <v>99</v>
      </c>
      <c r="B75" s="119" t="s">
        <v>146</v>
      </c>
      <c r="C75" s="120" t="s">
        <v>148</v>
      </c>
      <c r="D75" s="121">
        <v>100</v>
      </c>
      <c r="E75" s="122">
        <f>E76</f>
        <v>0</v>
      </c>
      <c r="F75" s="187"/>
      <c r="G75" s="284" t="e">
        <f>#REF!</f>
        <v>#REF!</v>
      </c>
      <c r="H75" s="187" t="e">
        <f t="shared" si="3"/>
        <v>#REF!</v>
      </c>
    </row>
    <row r="76" spans="1:8" ht="18" customHeight="1" x14ac:dyDescent="0.3">
      <c r="A76" s="123" t="s">
        <v>149</v>
      </c>
      <c r="B76" s="119" t="s">
        <v>146</v>
      </c>
      <c r="C76" s="120" t="s">
        <v>148</v>
      </c>
      <c r="D76" s="121">
        <v>110</v>
      </c>
      <c r="E76" s="122">
        <f>621-621</f>
        <v>0</v>
      </c>
      <c r="F76" s="187"/>
      <c r="G76" s="284" t="e">
        <f>#REF!</f>
        <v>#REF!</v>
      </c>
      <c r="H76" s="187" t="e">
        <f t="shared" si="3"/>
        <v>#REF!</v>
      </c>
    </row>
    <row r="77" spans="1:8" ht="54" customHeight="1" x14ac:dyDescent="0.3">
      <c r="A77" s="78" t="s">
        <v>109</v>
      </c>
      <c r="B77" s="119" t="s">
        <v>146</v>
      </c>
      <c r="C77" s="120" t="s">
        <v>148</v>
      </c>
      <c r="D77" s="121">
        <v>200</v>
      </c>
      <c r="E77" s="122">
        <f>E78</f>
        <v>0</v>
      </c>
      <c r="F77" s="187"/>
      <c r="G77" s="284" t="e">
        <f>#REF!</f>
        <v>#REF!</v>
      </c>
      <c r="H77" s="187" t="e">
        <f t="shared" si="3"/>
        <v>#REF!</v>
      </c>
    </row>
    <row r="78" spans="1:8" ht="84" customHeight="1" x14ac:dyDescent="0.3">
      <c r="A78" s="78" t="s">
        <v>110</v>
      </c>
      <c r="B78" s="119" t="s">
        <v>146</v>
      </c>
      <c r="C78" s="120" t="s">
        <v>148</v>
      </c>
      <c r="D78" s="121">
        <v>240</v>
      </c>
      <c r="E78" s="124">
        <f>105.2-105.2</f>
        <v>0</v>
      </c>
      <c r="F78" s="187"/>
      <c r="G78" s="284" t="e">
        <f>#REF!</f>
        <v>#REF!</v>
      </c>
      <c r="H78" s="187" t="e">
        <f t="shared" si="3"/>
        <v>#REF!</v>
      </c>
    </row>
    <row r="79" spans="1:8" ht="18" customHeight="1" x14ac:dyDescent="0.3">
      <c r="A79" s="112" t="s">
        <v>150</v>
      </c>
      <c r="B79" s="110" t="s">
        <v>237</v>
      </c>
      <c r="C79" s="110"/>
      <c r="D79" s="223"/>
      <c r="E79" s="138">
        <f>E80</f>
        <v>33113.5</v>
      </c>
      <c r="F79" s="187"/>
      <c r="G79" s="284" t="e">
        <f>#REF!</f>
        <v>#REF!</v>
      </c>
      <c r="H79" s="187" t="e">
        <f t="shared" si="3"/>
        <v>#REF!</v>
      </c>
    </row>
    <row r="80" spans="1:8" ht="48" customHeight="1" x14ac:dyDescent="0.3">
      <c r="A80" s="224" t="s">
        <v>152</v>
      </c>
      <c r="B80" s="117" t="s">
        <v>153</v>
      </c>
      <c r="C80" s="117"/>
      <c r="D80" s="223"/>
      <c r="E80" s="225">
        <f>E81+E88</f>
        <v>33113.5</v>
      </c>
      <c r="F80" s="187"/>
      <c r="G80" s="284" t="e">
        <f>#REF!</f>
        <v>#REF!</v>
      </c>
      <c r="H80" s="187" t="e">
        <f t="shared" si="3"/>
        <v>#REF!</v>
      </c>
    </row>
    <row r="81" spans="1:8" ht="18" customHeight="1" x14ac:dyDescent="0.3">
      <c r="A81" s="91" t="s">
        <v>162</v>
      </c>
      <c r="B81" s="130" t="s">
        <v>153</v>
      </c>
      <c r="C81" s="80" t="s">
        <v>163</v>
      </c>
      <c r="D81" s="109"/>
      <c r="E81" s="131">
        <f>E82+E84+E86</f>
        <v>9703.8000000000011</v>
      </c>
      <c r="F81" s="187"/>
      <c r="G81" s="284" t="e">
        <f>#REF!</f>
        <v>#REF!</v>
      </c>
      <c r="H81" s="187" t="e">
        <f t="shared" si="3"/>
        <v>#REF!</v>
      </c>
    </row>
    <row r="82" spans="1:8" ht="18" customHeight="1" x14ac:dyDescent="0.3">
      <c r="A82" s="78" t="s">
        <v>99</v>
      </c>
      <c r="B82" s="84" t="s">
        <v>153</v>
      </c>
      <c r="C82" s="84" t="s">
        <v>163</v>
      </c>
      <c r="D82" s="75">
        <v>100</v>
      </c>
      <c r="E82" s="111">
        <f>E83</f>
        <v>8816.2000000000007</v>
      </c>
      <c r="F82" s="187"/>
      <c r="G82" s="284" t="e">
        <f>#REF!</f>
        <v>#REF!</v>
      </c>
      <c r="H82" s="187" t="e">
        <f t="shared" si="3"/>
        <v>#REF!</v>
      </c>
    </row>
    <row r="83" spans="1:8" ht="18" customHeight="1" x14ac:dyDescent="0.3">
      <c r="A83" s="132" t="s">
        <v>149</v>
      </c>
      <c r="B83" s="84" t="s">
        <v>153</v>
      </c>
      <c r="C83" s="84" t="s">
        <v>163</v>
      </c>
      <c r="D83" s="75">
        <v>110</v>
      </c>
      <c r="E83" s="111">
        <f>8353.1+463.1</f>
        <v>8816.2000000000007</v>
      </c>
      <c r="F83" s="187"/>
      <c r="G83" s="284" t="e">
        <f>#REF!</f>
        <v>#REF!</v>
      </c>
      <c r="H83" s="187" t="e">
        <f t="shared" si="3"/>
        <v>#REF!</v>
      </c>
    </row>
    <row r="84" spans="1:8" ht="60.75" customHeight="1" x14ac:dyDescent="0.3">
      <c r="A84" s="78" t="s">
        <v>109</v>
      </c>
      <c r="B84" s="82" t="s">
        <v>153</v>
      </c>
      <c r="C84" s="82" t="s">
        <v>163</v>
      </c>
      <c r="D84" s="75">
        <v>200</v>
      </c>
      <c r="E84" s="133">
        <f>E85</f>
        <v>885.6</v>
      </c>
      <c r="F84" s="187"/>
      <c r="G84" s="284" t="e">
        <f>#REF!</f>
        <v>#REF!</v>
      </c>
      <c r="H84" s="187" t="e">
        <f t="shared" si="3"/>
        <v>#REF!</v>
      </c>
    </row>
    <row r="85" spans="1:8" ht="138" customHeight="1" x14ac:dyDescent="0.3">
      <c r="A85" s="78" t="s">
        <v>110</v>
      </c>
      <c r="B85" s="82" t="s">
        <v>153</v>
      </c>
      <c r="C85" s="82" t="s">
        <v>163</v>
      </c>
      <c r="D85" s="75">
        <v>240</v>
      </c>
      <c r="E85" s="133">
        <v>885.6</v>
      </c>
      <c r="F85" s="187"/>
      <c r="G85" s="284" t="e">
        <f>#REF!</f>
        <v>#REF!</v>
      </c>
      <c r="H85" s="187" t="e">
        <f t="shared" si="3"/>
        <v>#REF!</v>
      </c>
    </row>
    <row r="86" spans="1:8" ht="18.75" x14ac:dyDescent="0.3">
      <c r="A86" s="90" t="s">
        <v>111</v>
      </c>
      <c r="B86" s="82" t="s">
        <v>153</v>
      </c>
      <c r="C86" s="82" t="s">
        <v>163</v>
      </c>
      <c r="D86" s="75">
        <v>800</v>
      </c>
      <c r="E86" s="133">
        <f>E87</f>
        <v>2</v>
      </c>
      <c r="F86" s="187"/>
      <c r="G86" s="284" t="e">
        <f>#REF!</f>
        <v>#REF!</v>
      </c>
      <c r="H86" s="187" t="e">
        <f t="shared" si="3"/>
        <v>#REF!</v>
      </c>
    </row>
    <row r="87" spans="1:8" ht="18.75" x14ac:dyDescent="0.3">
      <c r="A87" s="90" t="s">
        <v>112</v>
      </c>
      <c r="B87" s="82" t="s">
        <v>153</v>
      </c>
      <c r="C87" s="82" t="s">
        <v>163</v>
      </c>
      <c r="D87" s="75">
        <v>850</v>
      </c>
      <c r="E87" s="133">
        <v>2</v>
      </c>
      <c r="F87" s="187"/>
      <c r="G87" s="284" t="e">
        <f>#REF!</f>
        <v>#REF!</v>
      </c>
      <c r="H87" s="187" t="e">
        <f t="shared" si="3"/>
        <v>#REF!</v>
      </c>
    </row>
    <row r="88" spans="1:8" ht="56.25" x14ac:dyDescent="0.3">
      <c r="A88" s="115" t="s">
        <v>145</v>
      </c>
      <c r="B88" s="117" t="s">
        <v>153</v>
      </c>
      <c r="C88" s="117"/>
      <c r="D88" s="223"/>
      <c r="E88" s="225">
        <f>E89+E92+E95+E98+E101</f>
        <v>23409.699999999997</v>
      </c>
      <c r="F88" s="187"/>
      <c r="G88" s="284" t="e">
        <f>#REF!</f>
        <v>#REF!</v>
      </c>
      <c r="H88" s="187" t="e">
        <f t="shared" si="3"/>
        <v>#REF!</v>
      </c>
    </row>
    <row r="89" spans="1:8" ht="131.25" x14ac:dyDescent="0.3">
      <c r="A89" s="94" t="s">
        <v>282</v>
      </c>
      <c r="B89" s="117" t="s">
        <v>153</v>
      </c>
      <c r="C89" s="117" t="s">
        <v>154</v>
      </c>
      <c r="D89" s="223"/>
      <c r="E89" s="225">
        <f>E90</f>
        <v>4995</v>
      </c>
      <c r="F89" s="187"/>
      <c r="G89" s="284" t="e">
        <f>#REF!</f>
        <v>#REF!</v>
      </c>
      <c r="H89" s="187" t="e">
        <f t="shared" si="3"/>
        <v>#REF!</v>
      </c>
    </row>
    <row r="90" spans="1:8" ht="37.5" x14ac:dyDescent="0.3">
      <c r="A90" s="78" t="s">
        <v>238</v>
      </c>
      <c r="B90" s="120" t="s">
        <v>153</v>
      </c>
      <c r="C90" s="120" t="s">
        <v>154</v>
      </c>
      <c r="D90" s="140">
        <v>200</v>
      </c>
      <c r="E90" s="122">
        <f>E91</f>
        <v>4995</v>
      </c>
      <c r="F90" s="187"/>
      <c r="G90" s="284" t="e">
        <f>#REF!</f>
        <v>#REF!</v>
      </c>
      <c r="H90" s="187" t="e">
        <f t="shared" si="3"/>
        <v>#REF!</v>
      </c>
    </row>
    <row r="91" spans="1:8" ht="180" customHeight="1" x14ac:dyDescent="0.3">
      <c r="A91" s="78" t="s">
        <v>110</v>
      </c>
      <c r="B91" s="120" t="s">
        <v>153</v>
      </c>
      <c r="C91" s="120" t="s">
        <v>154</v>
      </c>
      <c r="D91" s="140">
        <v>240</v>
      </c>
      <c r="E91" s="226">
        <f>3500+1495</f>
        <v>4995</v>
      </c>
      <c r="F91" s="187"/>
      <c r="G91" s="284" t="e">
        <f>#REF!</f>
        <v>#REF!</v>
      </c>
      <c r="H91" s="187" t="e">
        <f t="shared" si="3"/>
        <v>#REF!</v>
      </c>
    </row>
    <row r="92" spans="1:8" ht="206.25" x14ac:dyDescent="0.3">
      <c r="A92" s="91" t="s">
        <v>283</v>
      </c>
      <c r="B92" s="117" t="s">
        <v>153</v>
      </c>
      <c r="C92" s="117" t="s">
        <v>157</v>
      </c>
      <c r="D92" s="223"/>
      <c r="E92" s="186">
        <f>E93</f>
        <v>55</v>
      </c>
      <c r="F92" s="187"/>
      <c r="G92" s="284" t="e">
        <f>#REF!</f>
        <v>#REF!</v>
      </c>
      <c r="H92" s="187" t="e">
        <f t="shared" si="3"/>
        <v>#REF!</v>
      </c>
    </row>
    <row r="93" spans="1:8" ht="37.5" x14ac:dyDescent="0.3">
      <c r="A93" s="78" t="s">
        <v>109</v>
      </c>
      <c r="B93" s="120" t="s">
        <v>153</v>
      </c>
      <c r="C93" s="120" t="s">
        <v>157</v>
      </c>
      <c r="D93" s="140">
        <v>200</v>
      </c>
      <c r="E93" s="122">
        <f>E94</f>
        <v>55</v>
      </c>
      <c r="F93" s="187"/>
      <c r="G93" s="284" t="e">
        <f>#REF!</f>
        <v>#REF!</v>
      </c>
      <c r="H93" s="187" t="e">
        <f t="shared" si="3"/>
        <v>#REF!</v>
      </c>
    </row>
    <row r="94" spans="1:8" ht="72.75" customHeight="1" x14ac:dyDescent="0.3">
      <c r="A94" s="78" t="s">
        <v>110</v>
      </c>
      <c r="B94" s="120" t="s">
        <v>153</v>
      </c>
      <c r="C94" s="120" t="s">
        <v>157</v>
      </c>
      <c r="D94" s="140">
        <v>240</v>
      </c>
      <c r="E94" s="227">
        <f>1400-1345</f>
        <v>55</v>
      </c>
      <c r="F94" s="187"/>
      <c r="G94" s="284" t="e">
        <f>#REF!</f>
        <v>#REF!</v>
      </c>
      <c r="H94" s="187" t="e">
        <f t="shared" si="3"/>
        <v>#REF!</v>
      </c>
    </row>
    <row r="95" spans="1:8" ht="187.5" x14ac:dyDescent="0.3">
      <c r="A95" s="91" t="s">
        <v>158</v>
      </c>
      <c r="B95" s="117" t="s">
        <v>153</v>
      </c>
      <c r="C95" s="117" t="s">
        <v>159</v>
      </c>
      <c r="D95" s="223"/>
      <c r="E95" s="186">
        <f>E96</f>
        <v>14467.1</v>
      </c>
      <c r="F95" s="187"/>
      <c r="G95" s="284" t="e">
        <f>#REF!</f>
        <v>#REF!</v>
      </c>
      <c r="H95" s="187" t="e">
        <f t="shared" si="3"/>
        <v>#REF!</v>
      </c>
    </row>
    <row r="96" spans="1:8" ht="37.5" x14ac:dyDescent="0.3">
      <c r="A96" s="78" t="s">
        <v>109</v>
      </c>
      <c r="B96" s="120" t="s">
        <v>153</v>
      </c>
      <c r="C96" s="120" t="s">
        <v>159</v>
      </c>
      <c r="D96" s="140">
        <v>200</v>
      </c>
      <c r="E96" s="122">
        <f>E97</f>
        <v>14467.1</v>
      </c>
      <c r="F96" s="187"/>
      <c r="G96" s="284" t="e">
        <f>#REF!</f>
        <v>#REF!</v>
      </c>
      <c r="H96" s="187" t="e">
        <f t="shared" si="3"/>
        <v>#REF!</v>
      </c>
    </row>
    <row r="97" spans="1:8" ht="46.5" customHeight="1" x14ac:dyDescent="0.3">
      <c r="A97" s="78" t="s">
        <v>110</v>
      </c>
      <c r="B97" s="120" t="s">
        <v>153</v>
      </c>
      <c r="C97" s="120" t="s">
        <v>159</v>
      </c>
      <c r="D97" s="140">
        <v>240</v>
      </c>
      <c r="E97" s="226">
        <f>12650+1817.1</f>
        <v>14467.1</v>
      </c>
      <c r="F97" s="187"/>
      <c r="G97" s="284" t="e">
        <f>#REF!</f>
        <v>#REF!</v>
      </c>
      <c r="H97" s="187" t="e">
        <f t="shared" si="3"/>
        <v>#REF!</v>
      </c>
    </row>
    <row r="98" spans="1:8" ht="56.25" x14ac:dyDescent="0.3">
      <c r="A98" s="94" t="s">
        <v>284</v>
      </c>
      <c r="B98" s="117" t="s">
        <v>153</v>
      </c>
      <c r="C98" s="117" t="s">
        <v>160</v>
      </c>
      <c r="D98" s="223"/>
      <c r="E98" s="186">
        <f>E99</f>
        <v>3852.6</v>
      </c>
      <c r="F98" s="187"/>
      <c r="G98" s="284" t="e">
        <f>#REF!</f>
        <v>#REF!</v>
      </c>
      <c r="H98" s="187" t="e">
        <f t="shared" si="3"/>
        <v>#REF!</v>
      </c>
    </row>
    <row r="99" spans="1:8" ht="37.5" x14ac:dyDescent="0.3">
      <c r="A99" s="78" t="s">
        <v>109</v>
      </c>
      <c r="B99" s="120" t="s">
        <v>153</v>
      </c>
      <c r="C99" s="120" t="s">
        <v>160</v>
      </c>
      <c r="D99" s="140">
        <v>200</v>
      </c>
      <c r="E99" s="122">
        <f>E100</f>
        <v>3852.6</v>
      </c>
      <c r="F99" s="187"/>
      <c r="G99" s="284" t="e">
        <f>#REF!</f>
        <v>#REF!</v>
      </c>
      <c r="H99" s="187" t="e">
        <f t="shared" si="3"/>
        <v>#REF!</v>
      </c>
    </row>
    <row r="100" spans="1:8" ht="37.5" x14ac:dyDescent="0.3">
      <c r="A100" s="78" t="s">
        <v>110</v>
      </c>
      <c r="B100" s="120" t="s">
        <v>153</v>
      </c>
      <c r="C100" s="120" t="s">
        <v>160</v>
      </c>
      <c r="D100" s="216">
        <v>240</v>
      </c>
      <c r="E100" s="226">
        <f>4833.5-980.9</f>
        <v>3852.6</v>
      </c>
      <c r="F100" s="187"/>
      <c r="G100" s="284" t="e">
        <f>#REF!</f>
        <v>#REF!</v>
      </c>
      <c r="H100" s="187" t="e">
        <f t="shared" si="3"/>
        <v>#REF!</v>
      </c>
    </row>
    <row r="101" spans="1:8" ht="37.5" x14ac:dyDescent="0.3">
      <c r="A101" s="91" t="s">
        <v>285</v>
      </c>
      <c r="B101" s="110" t="s">
        <v>153</v>
      </c>
      <c r="C101" s="110" t="s">
        <v>161</v>
      </c>
      <c r="D101" s="223"/>
      <c r="E101" s="228">
        <f>E102</f>
        <v>40</v>
      </c>
      <c r="F101" s="187"/>
      <c r="G101" s="284" t="e">
        <f>#REF!</f>
        <v>#REF!</v>
      </c>
      <c r="H101" s="187" t="e">
        <f t="shared" si="3"/>
        <v>#REF!</v>
      </c>
    </row>
    <row r="102" spans="1:8" ht="215.25" customHeight="1" x14ac:dyDescent="0.3">
      <c r="A102" s="78" t="s">
        <v>109</v>
      </c>
      <c r="B102" s="119" t="s">
        <v>153</v>
      </c>
      <c r="C102" s="119" t="s">
        <v>161</v>
      </c>
      <c r="D102" s="140">
        <v>200</v>
      </c>
      <c r="E102" s="227">
        <f>E103</f>
        <v>40</v>
      </c>
      <c r="F102" s="187"/>
      <c r="G102" s="284" t="e">
        <f>#REF!</f>
        <v>#REF!</v>
      </c>
      <c r="H102" s="187" t="e">
        <f t="shared" ref="H102:H133" si="4">E106-G102</f>
        <v>#REF!</v>
      </c>
    </row>
    <row r="103" spans="1:8" ht="37.5" x14ac:dyDescent="0.3">
      <c r="A103" s="78" t="s">
        <v>110</v>
      </c>
      <c r="B103" s="119" t="s">
        <v>153</v>
      </c>
      <c r="C103" s="119" t="s">
        <v>161</v>
      </c>
      <c r="D103" s="140">
        <v>240</v>
      </c>
      <c r="E103" s="226">
        <f>300-260</f>
        <v>40</v>
      </c>
      <c r="F103" s="187"/>
      <c r="G103" s="284" t="e">
        <f>#REF!</f>
        <v>#REF!</v>
      </c>
      <c r="H103" s="187" t="e">
        <f t="shared" si="4"/>
        <v>#REF!</v>
      </c>
    </row>
    <row r="104" spans="1:8" ht="18.75" x14ac:dyDescent="0.3">
      <c r="A104" s="112" t="s">
        <v>164</v>
      </c>
      <c r="B104" s="110" t="s">
        <v>239</v>
      </c>
      <c r="C104" s="110"/>
      <c r="D104" s="223"/>
      <c r="E104" s="186">
        <f>E105+E109</f>
        <v>1492.8</v>
      </c>
      <c r="F104" s="187"/>
      <c r="G104" s="284" t="e">
        <f>#REF!</f>
        <v>#REF!</v>
      </c>
      <c r="H104" s="187" t="e">
        <f t="shared" si="4"/>
        <v>#REF!</v>
      </c>
    </row>
    <row r="105" spans="1:8" ht="37.5" x14ac:dyDescent="0.3">
      <c r="A105" s="91" t="s">
        <v>166</v>
      </c>
      <c r="B105" s="110" t="s">
        <v>168</v>
      </c>
      <c r="C105" s="110"/>
      <c r="D105" s="223"/>
      <c r="E105" s="186">
        <f>E106</f>
        <v>127.8</v>
      </c>
      <c r="F105" s="187"/>
      <c r="G105" s="284" t="e">
        <f>#REF!</f>
        <v>#REF!</v>
      </c>
      <c r="H105" s="187" t="e">
        <f t="shared" si="4"/>
        <v>#REF!</v>
      </c>
    </row>
    <row r="106" spans="1:8" ht="206.25" x14ac:dyDescent="0.3">
      <c r="A106" s="134" t="s">
        <v>167</v>
      </c>
      <c r="B106" s="110" t="s">
        <v>168</v>
      </c>
      <c r="C106" s="110" t="s">
        <v>169</v>
      </c>
      <c r="D106" s="223"/>
      <c r="E106" s="186">
        <f>E107</f>
        <v>127.8</v>
      </c>
      <c r="F106" s="187"/>
      <c r="G106" s="284" t="e">
        <f>#REF!</f>
        <v>#REF!</v>
      </c>
      <c r="H106" s="187" t="e">
        <f t="shared" si="4"/>
        <v>#REF!</v>
      </c>
    </row>
    <row r="107" spans="1:8" ht="37.5" x14ac:dyDescent="0.3">
      <c r="A107" s="78" t="s">
        <v>109</v>
      </c>
      <c r="B107" s="119" t="s">
        <v>168</v>
      </c>
      <c r="C107" s="119" t="s">
        <v>169</v>
      </c>
      <c r="D107" s="135">
        <v>200</v>
      </c>
      <c r="E107" s="122">
        <f>E108</f>
        <v>127.8</v>
      </c>
      <c r="F107" s="187"/>
      <c r="G107" s="284" t="e">
        <f>#REF!</f>
        <v>#REF!</v>
      </c>
      <c r="H107" s="187" t="e">
        <f t="shared" si="4"/>
        <v>#REF!</v>
      </c>
    </row>
    <row r="108" spans="1:8" ht="48" customHeight="1" x14ac:dyDescent="0.3">
      <c r="A108" s="78" t="s">
        <v>110</v>
      </c>
      <c r="B108" s="119" t="s">
        <v>168</v>
      </c>
      <c r="C108" s="119" t="s">
        <v>169</v>
      </c>
      <c r="D108" s="135">
        <v>240</v>
      </c>
      <c r="E108" s="122">
        <v>127.8</v>
      </c>
      <c r="F108" s="187"/>
      <c r="G108" s="284" t="e">
        <f>#REF!</f>
        <v>#REF!</v>
      </c>
      <c r="H108" s="187" t="e">
        <f t="shared" si="4"/>
        <v>#REF!</v>
      </c>
    </row>
    <row r="109" spans="1:8" ht="18.75" x14ac:dyDescent="0.3">
      <c r="A109" s="91" t="s">
        <v>173</v>
      </c>
      <c r="B109" s="110" t="s">
        <v>174</v>
      </c>
      <c r="C109" s="110"/>
      <c r="D109" s="218"/>
      <c r="E109" s="186">
        <f>E110+E113+E117</f>
        <v>1365</v>
      </c>
      <c r="F109" s="187"/>
      <c r="G109" s="284" t="e">
        <f>#REF!</f>
        <v>#REF!</v>
      </c>
      <c r="H109" s="187" t="e">
        <f t="shared" si="4"/>
        <v>#REF!</v>
      </c>
    </row>
    <row r="110" spans="1:8" ht="86.25" customHeight="1" x14ac:dyDescent="0.3">
      <c r="A110" s="91" t="s">
        <v>286</v>
      </c>
      <c r="B110" s="110" t="s">
        <v>174</v>
      </c>
      <c r="C110" s="110" t="s">
        <v>287</v>
      </c>
      <c r="D110" s="235"/>
      <c r="E110" s="312">
        <f>E111</f>
        <v>100</v>
      </c>
      <c r="F110" s="187"/>
      <c r="G110" s="284" t="e">
        <f>#REF!</f>
        <v>#REF!</v>
      </c>
      <c r="H110" s="187" t="e">
        <f t="shared" si="4"/>
        <v>#REF!</v>
      </c>
    </row>
    <row r="111" spans="1:8" ht="37.5" x14ac:dyDescent="0.3">
      <c r="A111" s="78" t="s">
        <v>109</v>
      </c>
      <c r="B111" s="119" t="s">
        <v>174</v>
      </c>
      <c r="C111" s="119" t="s">
        <v>287</v>
      </c>
      <c r="D111" s="235">
        <v>200</v>
      </c>
      <c r="E111" s="312">
        <f>E112</f>
        <v>100</v>
      </c>
      <c r="F111" s="187"/>
      <c r="G111" s="284" t="e">
        <f>#REF!</f>
        <v>#REF!</v>
      </c>
      <c r="H111" s="187" t="e">
        <f t="shared" si="4"/>
        <v>#REF!</v>
      </c>
    </row>
    <row r="112" spans="1:8" ht="37.5" x14ac:dyDescent="0.3">
      <c r="A112" s="78" t="s">
        <v>110</v>
      </c>
      <c r="B112" s="119" t="s">
        <v>174</v>
      </c>
      <c r="C112" s="119" t="s">
        <v>287</v>
      </c>
      <c r="D112" s="235">
        <v>240</v>
      </c>
      <c r="E112" s="313">
        <v>100</v>
      </c>
      <c r="F112" s="187"/>
      <c r="G112" s="284" t="e">
        <f>#REF!</f>
        <v>#REF!</v>
      </c>
      <c r="H112" s="187" t="e">
        <f t="shared" si="4"/>
        <v>#REF!</v>
      </c>
    </row>
    <row r="113" spans="1:8" ht="45.75" customHeight="1" x14ac:dyDescent="0.3">
      <c r="A113" s="115" t="s">
        <v>145</v>
      </c>
      <c r="B113" s="110" t="s">
        <v>174</v>
      </c>
      <c r="C113" s="110" t="s">
        <v>175</v>
      </c>
      <c r="D113" s="150"/>
      <c r="E113" s="314">
        <f>E114</f>
        <v>743</v>
      </c>
      <c r="F113" s="187"/>
      <c r="G113" s="284" t="e">
        <f>#REF!</f>
        <v>#REF!</v>
      </c>
      <c r="H113" s="187" t="e">
        <f t="shared" si="4"/>
        <v>#REF!</v>
      </c>
    </row>
    <row r="114" spans="1:8" ht="93.75" x14ac:dyDescent="0.3">
      <c r="A114" s="91" t="s">
        <v>288</v>
      </c>
      <c r="B114" s="220" t="s">
        <v>174</v>
      </c>
      <c r="C114" s="110" t="s">
        <v>175</v>
      </c>
      <c r="D114" s="150"/>
      <c r="E114" s="314">
        <f>E115</f>
        <v>743</v>
      </c>
      <c r="F114" s="187"/>
      <c r="G114" s="284" t="e">
        <f>#REF!</f>
        <v>#REF!</v>
      </c>
      <c r="H114" s="187" t="e">
        <f t="shared" si="4"/>
        <v>#REF!</v>
      </c>
    </row>
    <row r="115" spans="1:8" ht="37.5" x14ac:dyDescent="0.3">
      <c r="A115" s="78" t="s">
        <v>109</v>
      </c>
      <c r="B115" s="229" t="s">
        <v>174</v>
      </c>
      <c r="C115" s="119" t="s">
        <v>175</v>
      </c>
      <c r="D115" s="121">
        <v>200</v>
      </c>
      <c r="E115" s="226">
        <f>E116</f>
        <v>743</v>
      </c>
      <c r="F115" s="187"/>
      <c r="G115" s="284" t="e">
        <f>#REF!</f>
        <v>#REF!</v>
      </c>
      <c r="H115" s="187" t="e">
        <f t="shared" si="4"/>
        <v>#REF!</v>
      </c>
    </row>
    <row r="116" spans="1:8" ht="37.5" x14ac:dyDescent="0.3">
      <c r="A116" s="78" t="s">
        <v>110</v>
      </c>
      <c r="B116" s="229" t="s">
        <v>174</v>
      </c>
      <c r="C116" s="119" t="s">
        <v>175</v>
      </c>
      <c r="D116" s="121">
        <v>240</v>
      </c>
      <c r="E116" s="226">
        <v>743</v>
      </c>
      <c r="F116" s="187"/>
      <c r="G116" s="284" t="e">
        <f>#REF!</f>
        <v>#REF!</v>
      </c>
      <c r="H116" s="187" t="e">
        <f t="shared" si="4"/>
        <v>#REF!</v>
      </c>
    </row>
    <row r="117" spans="1:8" ht="37.5" x14ac:dyDescent="0.3">
      <c r="A117" s="91" t="s">
        <v>170</v>
      </c>
      <c r="B117" s="220" t="s">
        <v>174</v>
      </c>
      <c r="C117" s="110"/>
      <c r="D117" s="213"/>
      <c r="E117" s="225">
        <f>E118+E121+E124+E127+E130</f>
        <v>522</v>
      </c>
      <c r="F117" s="187"/>
      <c r="G117" s="284" t="e">
        <f>#REF!</f>
        <v>#REF!</v>
      </c>
      <c r="H117" s="187" t="e">
        <f t="shared" si="4"/>
        <v>#REF!</v>
      </c>
    </row>
    <row r="118" spans="1:8" ht="37.5" x14ac:dyDescent="0.3">
      <c r="A118" s="91" t="s">
        <v>240</v>
      </c>
      <c r="B118" s="220" t="s">
        <v>174</v>
      </c>
      <c r="C118" s="110" t="s">
        <v>177</v>
      </c>
      <c r="D118" s="213"/>
      <c r="E118" s="208">
        <f>E119</f>
        <v>24</v>
      </c>
      <c r="F118" s="187"/>
      <c r="G118" s="284" t="e">
        <f>#REF!</f>
        <v>#REF!</v>
      </c>
      <c r="H118" s="187" t="e">
        <f t="shared" si="4"/>
        <v>#REF!</v>
      </c>
    </row>
    <row r="119" spans="1:8" ht="37.5" x14ac:dyDescent="0.3">
      <c r="A119" s="78" t="s">
        <v>109</v>
      </c>
      <c r="B119" s="229" t="s">
        <v>174</v>
      </c>
      <c r="C119" s="119" t="s">
        <v>177</v>
      </c>
      <c r="D119" s="121">
        <v>200</v>
      </c>
      <c r="E119" s="230">
        <f>E120</f>
        <v>24</v>
      </c>
      <c r="F119" s="187"/>
      <c r="G119" s="284" t="e">
        <f>#REF!</f>
        <v>#REF!</v>
      </c>
      <c r="H119" s="187" t="e">
        <f t="shared" si="4"/>
        <v>#REF!</v>
      </c>
    </row>
    <row r="120" spans="1:8" ht="37.5" x14ac:dyDescent="0.3">
      <c r="A120" s="78" t="s">
        <v>110</v>
      </c>
      <c r="B120" s="229" t="s">
        <v>174</v>
      </c>
      <c r="C120" s="119" t="s">
        <v>177</v>
      </c>
      <c r="D120" s="121">
        <v>240</v>
      </c>
      <c r="E120" s="230">
        <v>24</v>
      </c>
      <c r="F120" s="187"/>
      <c r="G120" s="284" t="e">
        <f>#REF!</f>
        <v>#REF!</v>
      </c>
      <c r="H120" s="187" t="e">
        <f t="shared" si="4"/>
        <v>#REF!</v>
      </c>
    </row>
    <row r="121" spans="1:8" ht="37.5" x14ac:dyDescent="0.3">
      <c r="A121" s="91" t="s">
        <v>178</v>
      </c>
      <c r="B121" s="220" t="s">
        <v>174</v>
      </c>
      <c r="C121" s="110" t="s">
        <v>179</v>
      </c>
      <c r="D121" s="213"/>
      <c r="E121" s="208">
        <f>E122</f>
        <v>160</v>
      </c>
      <c r="F121" s="187"/>
      <c r="G121" s="284" t="e">
        <f>#REF!</f>
        <v>#REF!</v>
      </c>
      <c r="H121" s="187" t="e">
        <f t="shared" si="4"/>
        <v>#REF!</v>
      </c>
    </row>
    <row r="122" spans="1:8" ht="37.5" x14ac:dyDescent="0.3">
      <c r="A122" s="78" t="s">
        <v>109</v>
      </c>
      <c r="B122" s="229" t="s">
        <v>174</v>
      </c>
      <c r="C122" s="119" t="s">
        <v>179</v>
      </c>
      <c r="D122" s="121">
        <v>200</v>
      </c>
      <c r="E122" s="230">
        <f>E123</f>
        <v>160</v>
      </c>
      <c r="F122" s="187"/>
      <c r="G122" s="284" t="e">
        <f>#REF!</f>
        <v>#REF!</v>
      </c>
      <c r="H122" s="187" t="e">
        <f t="shared" si="4"/>
        <v>#REF!</v>
      </c>
    </row>
    <row r="123" spans="1:8" ht="37.5" x14ac:dyDescent="0.3">
      <c r="A123" s="78" t="s">
        <v>110</v>
      </c>
      <c r="B123" s="229" t="s">
        <v>174</v>
      </c>
      <c r="C123" s="119" t="s">
        <v>179</v>
      </c>
      <c r="D123" s="121">
        <v>240</v>
      </c>
      <c r="E123" s="230">
        <v>160</v>
      </c>
      <c r="F123" s="187"/>
      <c r="G123" s="284" t="e">
        <f>#REF!</f>
        <v>#REF!</v>
      </c>
      <c r="H123" s="187" t="e">
        <f t="shared" si="4"/>
        <v>#REF!</v>
      </c>
    </row>
    <row r="124" spans="1:8" ht="56.25" x14ac:dyDescent="0.3">
      <c r="A124" s="79" t="s">
        <v>180</v>
      </c>
      <c r="B124" s="220" t="s">
        <v>174</v>
      </c>
      <c r="C124" s="110" t="s">
        <v>181</v>
      </c>
      <c r="D124" s="213"/>
      <c r="E124" s="231">
        <f>E125</f>
        <v>290</v>
      </c>
      <c r="F124" s="187"/>
      <c r="G124" s="284" t="e">
        <f>#REF!</f>
        <v>#REF!</v>
      </c>
      <c r="H124" s="187" t="e">
        <f t="shared" si="4"/>
        <v>#REF!</v>
      </c>
    </row>
    <row r="125" spans="1:8" ht="37.5" x14ac:dyDescent="0.3">
      <c r="A125" s="78" t="s">
        <v>109</v>
      </c>
      <c r="B125" s="229" t="s">
        <v>174</v>
      </c>
      <c r="C125" s="119" t="s">
        <v>181</v>
      </c>
      <c r="D125" s="121">
        <v>200</v>
      </c>
      <c r="E125" s="230">
        <f>E126</f>
        <v>290</v>
      </c>
      <c r="F125" s="187"/>
      <c r="G125" s="284" t="e">
        <f>#REF!</f>
        <v>#REF!</v>
      </c>
      <c r="H125" s="187" t="e">
        <f t="shared" si="4"/>
        <v>#REF!</v>
      </c>
    </row>
    <row r="126" spans="1:8" ht="37.5" x14ac:dyDescent="0.3">
      <c r="A126" s="78" t="s">
        <v>110</v>
      </c>
      <c r="B126" s="229" t="s">
        <v>174</v>
      </c>
      <c r="C126" s="119" t="s">
        <v>182</v>
      </c>
      <c r="D126" s="121">
        <v>240</v>
      </c>
      <c r="E126" s="230">
        <v>290</v>
      </c>
      <c r="F126" s="187"/>
      <c r="G126" s="284" t="e">
        <f>#REF!</f>
        <v>#REF!</v>
      </c>
      <c r="H126" s="187" t="e">
        <f t="shared" si="4"/>
        <v>#REF!</v>
      </c>
    </row>
    <row r="127" spans="1:8" ht="75" x14ac:dyDescent="0.3">
      <c r="A127" s="79" t="s">
        <v>183</v>
      </c>
      <c r="B127" s="220" t="s">
        <v>174</v>
      </c>
      <c r="C127" s="110" t="s">
        <v>184</v>
      </c>
      <c r="D127" s="113"/>
      <c r="E127" s="208">
        <f>E128</f>
        <v>24</v>
      </c>
      <c r="F127" s="187"/>
      <c r="G127" s="284" t="e">
        <f>#REF!</f>
        <v>#REF!</v>
      </c>
      <c r="H127" s="187" t="e">
        <f t="shared" si="4"/>
        <v>#REF!</v>
      </c>
    </row>
    <row r="128" spans="1:8" ht="37.5" x14ac:dyDescent="0.3">
      <c r="A128" s="78" t="s">
        <v>109</v>
      </c>
      <c r="B128" s="229" t="s">
        <v>174</v>
      </c>
      <c r="C128" s="119" t="s">
        <v>184</v>
      </c>
      <c r="D128" s="140">
        <v>200</v>
      </c>
      <c r="E128" s="122">
        <f>E129</f>
        <v>24</v>
      </c>
      <c r="F128" s="187"/>
      <c r="G128" s="284">
        <v>24</v>
      </c>
      <c r="H128" s="187">
        <f t="shared" si="4"/>
        <v>0</v>
      </c>
    </row>
    <row r="129" spans="1:9" ht="37.5" x14ac:dyDescent="0.3">
      <c r="A129" s="78" t="s">
        <v>110</v>
      </c>
      <c r="B129" s="229" t="s">
        <v>174</v>
      </c>
      <c r="C129" s="119" t="s">
        <v>184</v>
      </c>
      <c r="D129" s="140">
        <v>240</v>
      </c>
      <c r="E129" s="124">
        <v>24</v>
      </c>
      <c r="F129" s="187"/>
      <c r="G129" s="284" t="e">
        <f>#REF!</f>
        <v>#REF!</v>
      </c>
      <c r="H129" s="187" t="e">
        <f t="shared" si="4"/>
        <v>#REF!</v>
      </c>
    </row>
    <row r="130" spans="1:9" ht="150" x14ac:dyDescent="0.3">
      <c r="A130" s="91" t="s">
        <v>185</v>
      </c>
      <c r="B130" s="220" t="s">
        <v>174</v>
      </c>
      <c r="C130" s="137" t="s">
        <v>186</v>
      </c>
      <c r="D130" s="140"/>
      <c r="E130" s="231">
        <f>E131</f>
        <v>24</v>
      </c>
      <c r="F130" s="187"/>
      <c r="G130" s="284" t="e">
        <f>#REF!</f>
        <v>#REF!</v>
      </c>
      <c r="H130" s="187" t="e">
        <f t="shared" si="4"/>
        <v>#REF!</v>
      </c>
    </row>
    <row r="131" spans="1:9" ht="51.75" customHeight="1" x14ac:dyDescent="0.3">
      <c r="A131" s="78" t="s">
        <v>109</v>
      </c>
      <c r="B131" s="229" t="s">
        <v>174</v>
      </c>
      <c r="C131" s="139" t="s">
        <v>186</v>
      </c>
      <c r="D131" s="140">
        <v>200</v>
      </c>
      <c r="E131" s="232">
        <f>E132</f>
        <v>24</v>
      </c>
      <c r="F131" s="187"/>
      <c r="G131" s="284" t="e">
        <f>#REF!</f>
        <v>#REF!</v>
      </c>
      <c r="H131" s="187" t="e">
        <f t="shared" si="4"/>
        <v>#REF!</v>
      </c>
    </row>
    <row r="132" spans="1:9" ht="63.75" customHeight="1" x14ac:dyDescent="0.3">
      <c r="A132" s="78" t="s">
        <v>110</v>
      </c>
      <c r="B132" s="229" t="s">
        <v>174</v>
      </c>
      <c r="C132" s="139" t="s">
        <v>186</v>
      </c>
      <c r="D132" s="140">
        <v>240</v>
      </c>
      <c r="E132" s="232">
        <v>24</v>
      </c>
      <c r="F132" s="187"/>
      <c r="G132" s="284" t="e">
        <f>#REF!</f>
        <v>#REF!</v>
      </c>
      <c r="H132" s="187" t="e">
        <f t="shared" si="4"/>
        <v>#REF!</v>
      </c>
    </row>
    <row r="133" spans="1:9" ht="18.75" x14ac:dyDescent="0.3">
      <c r="A133" s="70" t="s">
        <v>187</v>
      </c>
      <c r="B133" s="110" t="s">
        <v>241</v>
      </c>
      <c r="C133" s="110"/>
      <c r="D133" s="218"/>
      <c r="E133" s="186">
        <f>E134+E139</f>
        <v>7926.8</v>
      </c>
      <c r="F133" s="187"/>
      <c r="G133" s="284" t="e">
        <f>#REF!</f>
        <v>#REF!</v>
      </c>
      <c r="H133" s="187" t="e">
        <f t="shared" si="4"/>
        <v>#REF!</v>
      </c>
    </row>
    <row r="134" spans="1:9" ht="18.75" x14ac:dyDescent="0.3">
      <c r="A134" s="142" t="s">
        <v>189</v>
      </c>
      <c r="B134" s="110" t="s">
        <v>190</v>
      </c>
      <c r="C134" s="110"/>
      <c r="D134" s="218"/>
      <c r="E134" s="186">
        <f>E135</f>
        <v>5585.5</v>
      </c>
      <c r="F134" s="187"/>
      <c r="G134" s="284" t="e">
        <f>#REF!</f>
        <v>#REF!</v>
      </c>
      <c r="H134" s="187" t="e">
        <f t="shared" ref="H134:H165" si="5">E138-G134</f>
        <v>#REF!</v>
      </c>
    </row>
    <row r="135" spans="1:9" ht="56.25" x14ac:dyDescent="0.3">
      <c r="A135" s="233" t="s">
        <v>145</v>
      </c>
      <c r="B135" s="110" t="s">
        <v>190</v>
      </c>
      <c r="C135" s="110"/>
      <c r="D135" s="218"/>
      <c r="E135" s="186">
        <f>E136</f>
        <v>5585.5</v>
      </c>
      <c r="F135" s="187"/>
      <c r="G135" s="284" t="e">
        <f>#REF!</f>
        <v>#REF!</v>
      </c>
      <c r="H135" s="187" t="e">
        <f t="shared" si="5"/>
        <v>#REF!</v>
      </c>
    </row>
    <row r="136" spans="1:9" ht="43.5" customHeight="1" x14ac:dyDescent="0.3">
      <c r="A136" s="79" t="s">
        <v>191</v>
      </c>
      <c r="B136" s="110" t="s">
        <v>190</v>
      </c>
      <c r="C136" s="110" t="s">
        <v>192</v>
      </c>
      <c r="D136" s="223"/>
      <c r="E136" s="186">
        <f>E137</f>
        <v>5585.5</v>
      </c>
      <c r="F136" s="187"/>
      <c r="G136" s="284" t="e">
        <f>#REF!</f>
        <v>#REF!</v>
      </c>
      <c r="H136" s="187" t="e">
        <f t="shared" si="5"/>
        <v>#REF!</v>
      </c>
    </row>
    <row r="137" spans="1:9" ht="37.5" x14ac:dyDescent="0.3">
      <c r="A137" s="78" t="s">
        <v>109</v>
      </c>
      <c r="B137" s="119" t="s">
        <v>190</v>
      </c>
      <c r="C137" s="119" t="s">
        <v>192</v>
      </c>
      <c r="D137" s="121">
        <v>200</v>
      </c>
      <c r="E137" s="122">
        <f>E138</f>
        <v>5585.5</v>
      </c>
      <c r="F137" s="187"/>
      <c r="G137" s="284" t="e">
        <f>#REF!</f>
        <v>#REF!</v>
      </c>
      <c r="H137" s="187" t="e">
        <f t="shared" si="5"/>
        <v>#REF!</v>
      </c>
    </row>
    <row r="138" spans="1:9" ht="37.5" x14ac:dyDescent="0.3">
      <c r="A138" s="78" t="s">
        <v>110</v>
      </c>
      <c r="B138" s="119" t="s">
        <v>190</v>
      </c>
      <c r="C138" s="119" t="s">
        <v>192</v>
      </c>
      <c r="D138" s="121">
        <v>240</v>
      </c>
      <c r="E138" s="122">
        <v>5585.5</v>
      </c>
      <c r="F138" s="187"/>
      <c r="G138" s="284" t="e">
        <f>#REF!</f>
        <v>#REF!</v>
      </c>
      <c r="H138" s="187" t="e">
        <f t="shared" si="5"/>
        <v>#REF!</v>
      </c>
    </row>
    <row r="139" spans="1:9" ht="18.75" x14ac:dyDescent="0.3">
      <c r="A139" s="70" t="s">
        <v>262</v>
      </c>
      <c r="B139" s="93" t="s">
        <v>263</v>
      </c>
      <c r="C139" s="93"/>
      <c r="D139" s="88"/>
      <c r="E139" s="95">
        <f>E140</f>
        <v>2341.3000000000002</v>
      </c>
      <c r="F139" s="187"/>
      <c r="G139" s="284" t="e">
        <f>#REF!</f>
        <v>#REF!</v>
      </c>
      <c r="H139" s="187" t="e">
        <f t="shared" si="5"/>
        <v>#REF!</v>
      </c>
    </row>
    <row r="140" spans="1:9" ht="23.25" customHeight="1" x14ac:dyDescent="0.3">
      <c r="A140" s="108" t="s">
        <v>170</v>
      </c>
      <c r="B140" s="93" t="s">
        <v>263</v>
      </c>
      <c r="C140" s="93"/>
      <c r="D140" s="88"/>
      <c r="E140" s="95">
        <f>E141</f>
        <v>2341.3000000000002</v>
      </c>
      <c r="F140" s="187"/>
      <c r="G140" s="284" t="e">
        <f>#REF!</f>
        <v>#REF!</v>
      </c>
      <c r="H140" s="187" t="e">
        <f t="shared" si="5"/>
        <v>#REF!</v>
      </c>
    </row>
    <row r="141" spans="1:9" ht="21.75" customHeight="1" x14ac:dyDescent="0.3">
      <c r="A141" s="72" t="s">
        <v>171</v>
      </c>
      <c r="B141" s="93" t="s">
        <v>263</v>
      </c>
      <c r="C141" s="74" t="s">
        <v>172</v>
      </c>
      <c r="D141" s="88"/>
      <c r="E141" s="95">
        <f>E142</f>
        <v>2341.3000000000002</v>
      </c>
      <c r="F141" s="187"/>
      <c r="G141" s="284" t="e">
        <f>#REF!</f>
        <v>#REF!</v>
      </c>
      <c r="H141" s="187" t="e">
        <f t="shared" si="5"/>
        <v>#REF!</v>
      </c>
      <c r="I141" s="187"/>
    </row>
    <row r="142" spans="1:9" ht="143.25" customHeight="1" x14ac:dyDescent="0.3">
      <c r="A142" s="78" t="s">
        <v>109</v>
      </c>
      <c r="B142" s="74" t="s">
        <v>263</v>
      </c>
      <c r="C142" s="74" t="s">
        <v>172</v>
      </c>
      <c r="D142" s="75">
        <v>200</v>
      </c>
      <c r="E142" s="111">
        <f>E143</f>
        <v>2341.3000000000002</v>
      </c>
      <c r="F142" s="187"/>
      <c r="G142" s="284" t="e">
        <f>#REF!</f>
        <v>#REF!</v>
      </c>
      <c r="H142" s="187" t="e">
        <f t="shared" si="5"/>
        <v>#REF!</v>
      </c>
    </row>
    <row r="143" spans="1:9" ht="37.5" x14ac:dyDescent="0.3">
      <c r="A143" s="78" t="s">
        <v>110</v>
      </c>
      <c r="B143" s="74" t="s">
        <v>263</v>
      </c>
      <c r="C143" s="74" t="s">
        <v>172</v>
      </c>
      <c r="D143" s="75">
        <v>240</v>
      </c>
      <c r="E143" s="111">
        <f>3320-978.7</f>
        <v>2341.3000000000002</v>
      </c>
      <c r="F143" s="187"/>
      <c r="G143" s="284" t="e">
        <f>#REF!</f>
        <v>#REF!</v>
      </c>
      <c r="H143" s="187" t="e">
        <f t="shared" si="5"/>
        <v>#REF!</v>
      </c>
    </row>
    <row r="144" spans="1:9" ht="18.75" x14ac:dyDescent="0.3">
      <c r="A144" s="112" t="s">
        <v>193</v>
      </c>
      <c r="B144" s="110" t="s">
        <v>242</v>
      </c>
      <c r="C144" s="110"/>
      <c r="D144" s="150"/>
      <c r="E144" s="138">
        <f>E145+E149+E153</f>
        <v>14057.9</v>
      </c>
      <c r="F144" s="187"/>
      <c r="G144" s="284" t="e">
        <f>#REF!</f>
        <v>#REF!</v>
      </c>
      <c r="H144" s="187" t="e">
        <f t="shared" si="5"/>
        <v>#REF!</v>
      </c>
    </row>
    <row r="145" spans="1:8" ht="18.75" x14ac:dyDescent="0.3">
      <c r="A145" s="112" t="s">
        <v>195</v>
      </c>
      <c r="B145" s="110" t="s">
        <v>197</v>
      </c>
      <c r="C145" s="110"/>
      <c r="D145" s="150"/>
      <c r="E145" s="138">
        <f>E146</f>
        <v>245.1</v>
      </c>
      <c r="F145" s="187"/>
      <c r="G145" s="284" t="e">
        <f>#REF!</f>
        <v>#REF!</v>
      </c>
      <c r="H145" s="187" t="e">
        <f t="shared" si="5"/>
        <v>#REF!</v>
      </c>
    </row>
    <row r="146" spans="1:8" ht="234.75" customHeight="1" x14ac:dyDescent="0.3">
      <c r="A146" s="91" t="s">
        <v>260</v>
      </c>
      <c r="B146" s="110" t="s">
        <v>197</v>
      </c>
      <c r="C146" s="93" t="s">
        <v>261</v>
      </c>
      <c r="D146" s="150"/>
      <c r="E146" s="186">
        <f>E147</f>
        <v>245.1</v>
      </c>
      <c r="F146" s="187"/>
      <c r="G146" s="284" t="e">
        <f>#REF!</f>
        <v>#REF!</v>
      </c>
      <c r="H146" s="187" t="e">
        <f t="shared" si="5"/>
        <v>#REF!</v>
      </c>
    </row>
    <row r="147" spans="1:8" ht="18.75" x14ac:dyDescent="0.3">
      <c r="A147" s="234" t="s">
        <v>199</v>
      </c>
      <c r="B147" s="119" t="s">
        <v>197</v>
      </c>
      <c r="C147" s="74" t="s">
        <v>261</v>
      </c>
      <c r="D147" s="121">
        <v>300</v>
      </c>
      <c r="E147" s="122">
        <f>E148</f>
        <v>245.1</v>
      </c>
      <c r="F147" s="187"/>
      <c r="G147" s="284" t="e">
        <f>#REF!</f>
        <v>#REF!</v>
      </c>
      <c r="H147" s="187" t="e">
        <f t="shared" si="5"/>
        <v>#REF!</v>
      </c>
    </row>
    <row r="148" spans="1:8" ht="18.75" x14ac:dyDescent="0.3">
      <c r="A148" s="132" t="s">
        <v>200</v>
      </c>
      <c r="B148" s="119" t="s">
        <v>197</v>
      </c>
      <c r="C148" s="74" t="s">
        <v>261</v>
      </c>
      <c r="D148" s="121">
        <v>310</v>
      </c>
      <c r="E148" s="124">
        <f>245+0.1</f>
        <v>245.1</v>
      </c>
      <c r="F148" s="187"/>
      <c r="G148" s="284" t="e">
        <f>#REF!</f>
        <v>#REF!</v>
      </c>
      <c r="H148" s="187" t="e">
        <f t="shared" si="5"/>
        <v>#REF!</v>
      </c>
    </row>
    <row r="149" spans="1:8" ht="18.75" x14ac:dyDescent="0.3">
      <c r="A149" s="70" t="s">
        <v>259</v>
      </c>
      <c r="B149" s="110" t="s">
        <v>258</v>
      </c>
      <c r="C149" s="110"/>
      <c r="D149" s="213"/>
      <c r="E149" s="138">
        <f>E150</f>
        <v>2170.2999999999997</v>
      </c>
      <c r="F149" s="187"/>
      <c r="G149" s="284" t="e">
        <f>#REF!</f>
        <v>#REF!</v>
      </c>
      <c r="H149" s="187" t="e">
        <f t="shared" si="5"/>
        <v>#REF!</v>
      </c>
    </row>
    <row r="150" spans="1:8" ht="57" customHeight="1" x14ac:dyDescent="0.3">
      <c r="A150" s="91" t="s">
        <v>196</v>
      </c>
      <c r="B150" s="110" t="s">
        <v>258</v>
      </c>
      <c r="C150" s="110" t="s">
        <v>198</v>
      </c>
      <c r="D150" s="150"/>
      <c r="E150" s="186">
        <f>E151</f>
        <v>2170.2999999999997</v>
      </c>
      <c r="F150" s="187"/>
      <c r="G150" s="284" t="e">
        <f>#REF!</f>
        <v>#REF!</v>
      </c>
      <c r="H150" s="187" t="e">
        <f t="shared" si="5"/>
        <v>#REF!</v>
      </c>
    </row>
    <row r="151" spans="1:8" ht="18.75" x14ac:dyDescent="0.3">
      <c r="A151" s="234" t="s">
        <v>199</v>
      </c>
      <c r="B151" s="119" t="s">
        <v>258</v>
      </c>
      <c r="C151" s="119" t="s">
        <v>198</v>
      </c>
      <c r="D151" s="121">
        <v>300</v>
      </c>
      <c r="E151" s="122">
        <f>E152</f>
        <v>2170.2999999999997</v>
      </c>
      <c r="F151" s="187"/>
      <c r="G151" s="284" t="e">
        <f>#REF!</f>
        <v>#REF!</v>
      </c>
      <c r="H151" s="187" t="e">
        <f t="shared" si="5"/>
        <v>#REF!</v>
      </c>
    </row>
    <row r="152" spans="1:8" ht="19.5" customHeight="1" x14ac:dyDescent="0.3">
      <c r="A152" s="132" t="s">
        <v>200</v>
      </c>
      <c r="B152" s="119" t="s">
        <v>258</v>
      </c>
      <c r="C152" s="119" t="s">
        <v>198</v>
      </c>
      <c r="D152" s="121">
        <v>310</v>
      </c>
      <c r="E152" s="124">
        <f>2169.7+0.6</f>
        <v>2170.2999999999997</v>
      </c>
      <c r="F152" s="187"/>
      <c r="G152" s="284" t="e">
        <f>#REF!</f>
        <v>#REF!</v>
      </c>
      <c r="H152" s="187" t="e">
        <f t="shared" si="5"/>
        <v>#REF!</v>
      </c>
    </row>
    <row r="153" spans="1:8" ht="67.5" customHeight="1" x14ac:dyDescent="0.3">
      <c r="A153" s="224" t="s">
        <v>201</v>
      </c>
      <c r="B153" s="117" t="s">
        <v>203</v>
      </c>
      <c r="C153" s="117"/>
      <c r="D153" s="150"/>
      <c r="E153" s="138">
        <f>E154+E158</f>
        <v>11642.5</v>
      </c>
      <c r="F153" s="187"/>
      <c r="G153" s="284" t="e">
        <f>#REF!</f>
        <v>#REF!</v>
      </c>
      <c r="H153" s="187" t="e">
        <f t="shared" si="5"/>
        <v>#REF!</v>
      </c>
    </row>
    <row r="154" spans="1:8" ht="75" x14ac:dyDescent="0.3">
      <c r="A154" s="106" t="s">
        <v>202</v>
      </c>
      <c r="B154" s="117" t="s">
        <v>203</v>
      </c>
      <c r="C154" s="117" t="s">
        <v>204</v>
      </c>
      <c r="D154" s="150"/>
      <c r="E154" s="151">
        <f>E155</f>
        <v>7029.2</v>
      </c>
      <c r="F154" s="187"/>
      <c r="G154" s="284" t="e">
        <f>#REF!</f>
        <v>#REF!</v>
      </c>
      <c r="H154" s="187" t="e">
        <f t="shared" si="5"/>
        <v>#REF!</v>
      </c>
    </row>
    <row r="155" spans="1:8" ht="36" customHeight="1" x14ac:dyDescent="0.3">
      <c r="A155" s="237" t="s">
        <v>199</v>
      </c>
      <c r="B155" s="120" t="s">
        <v>203</v>
      </c>
      <c r="C155" s="120" t="s">
        <v>204</v>
      </c>
      <c r="D155" s="214">
        <v>300</v>
      </c>
      <c r="E155" s="236">
        <f>E156</f>
        <v>7029.2</v>
      </c>
      <c r="F155" s="187"/>
      <c r="G155" s="284" t="e">
        <f>#REF!</f>
        <v>#REF!</v>
      </c>
      <c r="H155" s="187" t="e">
        <f t="shared" si="5"/>
        <v>#REF!</v>
      </c>
    </row>
    <row r="156" spans="1:8" ht="18.75" x14ac:dyDescent="0.3">
      <c r="A156" s="146" t="s">
        <v>200</v>
      </c>
      <c r="B156" s="120" t="s">
        <v>203</v>
      </c>
      <c r="C156" s="120" t="s">
        <v>204</v>
      </c>
      <c r="D156" s="214">
        <v>310</v>
      </c>
      <c r="E156" s="236">
        <f>6797.5+231.7</f>
        <v>7029.2</v>
      </c>
      <c r="F156" s="187"/>
      <c r="G156" s="284" t="e">
        <f>#REF!</f>
        <v>#REF!</v>
      </c>
      <c r="H156" s="187" t="e">
        <f t="shared" si="5"/>
        <v>#REF!</v>
      </c>
    </row>
    <row r="157" spans="1:8" ht="75" x14ac:dyDescent="0.3">
      <c r="A157" s="285" t="s">
        <v>205</v>
      </c>
      <c r="B157" s="117" t="s">
        <v>203</v>
      </c>
      <c r="C157" s="117" t="s">
        <v>206</v>
      </c>
      <c r="D157" s="291"/>
      <c r="E157" s="151">
        <f>E158</f>
        <v>4613.3</v>
      </c>
      <c r="F157" s="187"/>
      <c r="G157" s="284" t="e">
        <f>#REF!</f>
        <v>#REF!</v>
      </c>
      <c r="H157" s="187" t="e">
        <f t="shared" si="5"/>
        <v>#REF!</v>
      </c>
    </row>
    <row r="158" spans="1:8" ht="18.75" x14ac:dyDescent="0.3">
      <c r="A158" s="234" t="s">
        <v>199</v>
      </c>
      <c r="B158" s="120" t="s">
        <v>203</v>
      </c>
      <c r="C158" s="120" t="s">
        <v>206</v>
      </c>
      <c r="D158" s="214">
        <v>300</v>
      </c>
      <c r="E158" s="236">
        <f>E159</f>
        <v>4613.3</v>
      </c>
      <c r="F158" s="187"/>
      <c r="G158" s="284" t="e">
        <f>#REF!</f>
        <v>#REF!</v>
      </c>
      <c r="H158" s="187" t="e">
        <f t="shared" si="5"/>
        <v>#REF!</v>
      </c>
    </row>
    <row r="159" spans="1:8" ht="54" customHeight="1" x14ac:dyDescent="0.3">
      <c r="A159" s="146" t="s">
        <v>243</v>
      </c>
      <c r="B159" s="120" t="s">
        <v>203</v>
      </c>
      <c r="C159" s="120" t="s">
        <v>206</v>
      </c>
      <c r="D159" s="214">
        <v>320</v>
      </c>
      <c r="E159" s="236">
        <f>3866.3+747</f>
        <v>4613.3</v>
      </c>
      <c r="F159" s="187"/>
      <c r="G159" s="284" t="e">
        <f>#REF!</f>
        <v>#REF!</v>
      </c>
      <c r="H159" s="187" t="e">
        <f t="shared" si="5"/>
        <v>#REF!</v>
      </c>
    </row>
    <row r="160" spans="1:8" ht="18.75" x14ac:dyDescent="0.3">
      <c r="A160" s="224" t="s">
        <v>208</v>
      </c>
      <c r="B160" s="117" t="s">
        <v>244</v>
      </c>
      <c r="C160" s="120"/>
      <c r="D160" s="150"/>
      <c r="E160" s="151">
        <f>E161</f>
        <v>12254.1</v>
      </c>
      <c r="F160" s="187"/>
      <c r="G160" s="284" t="e">
        <f>#REF!</f>
        <v>#REF!</v>
      </c>
      <c r="H160" s="187" t="e">
        <f t="shared" si="5"/>
        <v>#REF!</v>
      </c>
    </row>
    <row r="161" spans="1:8" ht="18.75" x14ac:dyDescent="0.3">
      <c r="A161" s="238" t="s">
        <v>245</v>
      </c>
      <c r="B161" s="117" t="s">
        <v>210</v>
      </c>
      <c r="C161" s="120"/>
      <c r="D161" s="150"/>
      <c r="E161" s="151">
        <f>E162</f>
        <v>12254.1</v>
      </c>
      <c r="F161" s="187"/>
      <c r="G161" s="284" t="e">
        <f>#REF!</f>
        <v>#REF!</v>
      </c>
      <c r="H161" s="187" t="e">
        <f t="shared" si="5"/>
        <v>#REF!</v>
      </c>
    </row>
    <row r="162" spans="1:8" ht="37.5" x14ac:dyDescent="0.3">
      <c r="A162" s="115" t="s">
        <v>170</v>
      </c>
      <c r="B162" s="117" t="s">
        <v>210</v>
      </c>
      <c r="C162" s="117"/>
      <c r="D162" s="150"/>
      <c r="E162" s="151">
        <f>E163+E166</f>
        <v>12254.1</v>
      </c>
      <c r="F162" s="187"/>
      <c r="G162" s="284" t="e">
        <f>#REF!</f>
        <v>#REF!</v>
      </c>
      <c r="H162" s="187" t="e">
        <f t="shared" si="5"/>
        <v>#REF!</v>
      </c>
    </row>
    <row r="163" spans="1:8" ht="56.25" x14ac:dyDescent="0.3">
      <c r="A163" s="79" t="s">
        <v>211</v>
      </c>
      <c r="B163" s="110" t="s">
        <v>210</v>
      </c>
      <c r="C163" s="110" t="s">
        <v>212</v>
      </c>
      <c r="D163" s="213"/>
      <c r="E163" s="151">
        <f>E164</f>
        <v>576</v>
      </c>
      <c r="F163" s="187"/>
      <c r="G163" s="284" t="e">
        <f>#REF!</f>
        <v>#REF!</v>
      </c>
      <c r="H163" s="187" t="e">
        <f t="shared" si="5"/>
        <v>#REF!</v>
      </c>
    </row>
    <row r="164" spans="1:8" ht="37.5" x14ac:dyDescent="0.3">
      <c r="A164" s="78" t="s">
        <v>109</v>
      </c>
      <c r="B164" s="119" t="s">
        <v>210</v>
      </c>
      <c r="C164" s="119" t="s">
        <v>212</v>
      </c>
      <c r="D164" s="121">
        <v>200</v>
      </c>
      <c r="E164" s="236">
        <f>E165</f>
        <v>576</v>
      </c>
      <c r="F164" s="187"/>
      <c r="G164" s="284" t="e">
        <f>#REF!</f>
        <v>#REF!</v>
      </c>
      <c r="H164" s="187" t="e">
        <f t="shared" si="5"/>
        <v>#REF!</v>
      </c>
    </row>
    <row r="165" spans="1:8" ht="37.5" x14ac:dyDescent="0.3">
      <c r="A165" s="78" t="s">
        <v>110</v>
      </c>
      <c r="B165" s="119" t="s">
        <v>210</v>
      </c>
      <c r="C165" s="119" t="s">
        <v>212</v>
      </c>
      <c r="D165" s="121">
        <v>240</v>
      </c>
      <c r="E165" s="236">
        <v>576</v>
      </c>
      <c r="F165" s="187"/>
      <c r="G165" s="284" t="e">
        <f>#REF!</f>
        <v>#REF!</v>
      </c>
      <c r="H165" s="187" t="e">
        <f t="shared" si="5"/>
        <v>#REF!</v>
      </c>
    </row>
    <row r="166" spans="1:8" ht="37.5" x14ac:dyDescent="0.3">
      <c r="A166" s="91" t="s">
        <v>213</v>
      </c>
      <c r="B166" s="110" t="s">
        <v>210</v>
      </c>
      <c r="C166" s="110" t="s">
        <v>214</v>
      </c>
      <c r="D166" s="213"/>
      <c r="E166" s="151">
        <f>E167+E169+E171</f>
        <v>11678.1</v>
      </c>
      <c r="F166" s="187"/>
      <c r="G166" s="284" t="e">
        <f>#REF!</f>
        <v>#REF!</v>
      </c>
      <c r="H166" s="187" t="e">
        <f t="shared" ref="H166:H183" si="6">E170-G166</f>
        <v>#REF!</v>
      </c>
    </row>
    <row r="167" spans="1:8" ht="75" x14ac:dyDescent="0.3">
      <c r="A167" s="143" t="s">
        <v>99</v>
      </c>
      <c r="B167" s="119" t="s">
        <v>210</v>
      </c>
      <c r="C167" s="119" t="s">
        <v>214</v>
      </c>
      <c r="D167" s="121">
        <v>100</v>
      </c>
      <c r="E167" s="236">
        <f>E168</f>
        <v>9278.1</v>
      </c>
      <c r="F167" s="187"/>
      <c r="G167" s="284" t="e">
        <f>#REF!</f>
        <v>#REF!</v>
      </c>
      <c r="H167" s="187" t="e">
        <f t="shared" si="6"/>
        <v>#REF!</v>
      </c>
    </row>
    <row r="168" spans="1:8" ht="18.75" x14ac:dyDescent="0.3">
      <c r="A168" s="132" t="s">
        <v>149</v>
      </c>
      <c r="B168" s="119" t="s">
        <v>210</v>
      </c>
      <c r="C168" s="119" t="s">
        <v>214</v>
      </c>
      <c r="D168" s="121">
        <v>110</v>
      </c>
      <c r="E168" s="236">
        <v>9278.1</v>
      </c>
      <c r="F168" s="187"/>
      <c r="G168" s="284" t="e">
        <f>#REF!</f>
        <v>#REF!</v>
      </c>
      <c r="H168" s="187" t="e">
        <f t="shared" si="6"/>
        <v>#REF!</v>
      </c>
    </row>
    <row r="169" spans="1:8" ht="21.75" customHeight="1" x14ac:dyDescent="0.3">
      <c r="A169" s="78" t="s">
        <v>109</v>
      </c>
      <c r="B169" s="119" t="s">
        <v>210</v>
      </c>
      <c r="C169" s="119" t="s">
        <v>214</v>
      </c>
      <c r="D169" s="121">
        <v>200</v>
      </c>
      <c r="E169" s="236">
        <f>E170</f>
        <v>2336.1</v>
      </c>
      <c r="F169" s="187"/>
      <c r="G169" s="284" t="e">
        <f>#REF!</f>
        <v>#REF!</v>
      </c>
      <c r="H169" s="187" t="e">
        <f t="shared" si="6"/>
        <v>#REF!</v>
      </c>
    </row>
    <row r="170" spans="1:8" ht="37.5" x14ac:dyDescent="0.3">
      <c r="A170" s="78" t="s">
        <v>110</v>
      </c>
      <c r="B170" s="119" t="s">
        <v>210</v>
      </c>
      <c r="C170" s="119" t="s">
        <v>214</v>
      </c>
      <c r="D170" s="121">
        <v>240</v>
      </c>
      <c r="E170" s="236">
        <f>2398-13-48.9</f>
        <v>2336.1</v>
      </c>
      <c r="F170" s="187"/>
      <c r="G170" s="284" t="e">
        <f>#REF!</f>
        <v>#REF!</v>
      </c>
      <c r="H170" s="187" t="e">
        <f t="shared" si="6"/>
        <v>#REF!</v>
      </c>
    </row>
    <row r="171" spans="1:8" ht="84" customHeight="1" x14ac:dyDescent="0.3">
      <c r="A171" s="132" t="s">
        <v>111</v>
      </c>
      <c r="B171" s="119" t="s">
        <v>210</v>
      </c>
      <c r="C171" s="119" t="s">
        <v>214</v>
      </c>
      <c r="D171" s="121">
        <v>800</v>
      </c>
      <c r="E171" s="236">
        <f>E172</f>
        <v>63.9</v>
      </c>
      <c r="F171" s="187"/>
      <c r="G171" s="284" t="e">
        <f>#REF!</f>
        <v>#REF!</v>
      </c>
      <c r="H171" s="187" t="e">
        <f t="shared" si="6"/>
        <v>#REF!</v>
      </c>
    </row>
    <row r="172" spans="1:8" ht="18.75" x14ac:dyDescent="0.3">
      <c r="A172" s="132" t="s">
        <v>112</v>
      </c>
      <c r="B172" s="119" t="s">
        <v>210</v>
      </c>
      <c r="C172" s="119" t="s">
        <v>214</v>
      </c>
      <c r="D172" s="121">
        <v>850</v>
      </c>
      <c r="E172" s="236">
        <f>2+13+48.9</f>
        <v>63.9</v>
      </c>
      <c r="F172" s="187"/>
      <c r="G172" s="284" t="e">
        <f>#REF!</f>
        <v>#REF!</v>
      </c>
      <c r="H172" s="187" t="e">
        <f t="shared" si="6"/>
        <v>#REF!</v>
      </c>
    </row>
    <row r="173" spans="1:8" ht="18.75" x14ac:dyDescent="0.3">
      <c r="A173" s="224" t="s">
        <v>215</v>
      </c>
      <c r="B173" s="117" t="s">
        <v>246</v>
      </c>
      <c r="C173" s="239"/>
      <c r="D173" s="150"/>
      <c r="E173" s="151">
        <f>E174+E178</f>
        <v>4518.8999999999996</v>
      </c>
      <c r="F173" s="187"/>
      <c r="G173" s="284" t="e">
        <f>#REF!</f>
        <v>#REF!</v>
      </c>
      <c r="H173" s="187" t="e">
        <f t="shared" si="6"/>
        <v>#REF!</v>
      </c>
    </row>
    <row r="174" spans="1:8" ht="18.75" x14ac:dyDescent="0.3">
      <c r="A174" s="112" t="s">
        <v>247</v>
      </c>
      <c r="B174" s="117" t="s">
        <v>219</v>
      </c>
      <c r="C174" s="239"/>
      <c r="D174" s="150"/>
      <c r="E174" s="151">
        <f>E175</f>
        <v>1980.5</v>
      </c>
      <c r="F174" s="187"/>
      <c r="G174" s="284" t="e">
        <f>#REF!</f>
        <v>#REF!</v>
      </c>
      <c r="H174" s="187" t="e">
        <f t="shared" si="6"/>
        <v>#REF!</v>
      </c>
    </row>
    <row r="175" spans="1:8" ht="75" x14ac:dyDescent="0.3">
      <c r="A175" s="91" t="s">
        <v>218</v>
      </c>
      <c r="B175" s="117" t="s">
        <v>219</v>
      </c>
      <c r="C175" s="117" t="s">
        <v>220</v>
      </c>
      <c r="D175" s="150"/>
      <c r="E175" s="151">
        <f>E176</f>
        <v>1980.5</v>
      </c>
      <c r="F175" s="187"/>
      <c r="G175" s="284" t="e">
        <f>#REF!</f>
        <v>#REF!</v>
      </c>
      <c r="H175" s="187" t="e">
        <f t="shared" si="6"/>
        <v>#REF!</v>
      </c>
    </row>
    <row r="176" spans="1:8" ht="37.5" x14ac:dyDescent="0.3">
      <c r="A176" s="78" t="s">
        <v>109</v>
      </c>
      <c r="B176" s="120" t="s">
        <v>219</v>
      </c>
      <c r="C176" s="120" t="s">
        <v>220</v>
      </c>
      <c r="D176" s="121">
        <v>200</v>
      </c>
      <c r="E176" s="236">
        <f>E177</f>
        <v>1980.5</v>
      </c>
      <c r="F176" s="187"/>
      <c r="G176" s="284" t="e">
        <f>#REF!</f>
        <v>#REF!</v>
      </c>
      <c r="H176" s="187" t="e">
        <f t="shared" si="6"/>
        <v>#REF!</v>
      </c>
    </row>
    <row r="177" spans="1:8" ht="37.5" x14ac:dyDescent="0.3">
      <c r="A177" s="78" t="s">
        <v>110</v>
      </c>
      <c r="B177" s="120" t="s">
        <v>219</v>
      </c>
      <c r="C177" s="120" t="s">
        <v>220</v>
      </c>
      <c r="D177" s="121">
        <v>240</v>
      </c>
      <c r="E177" s="236">
        <v>1980.5</v>
      </c>
      <c r="F177" s="187"/>
      <c r="G177" s="284" t="e">
        <f>#REF!</f>
        <v>#REF!</v>
      </c>
      <c r="H177" s="187" t="e">
        <f t="shared" si="6"/>
        <v>#REF!</v>
      </c>
    </row>
    <row r="178" spans="1:8" ht="18.75" x14ac:dyDescent="0.3">
      <c r="A178" s="240" t="s">
        <v>221</v>
      </c>
      <c r="B178" s="117" t="s">
        <v>223</v>
      </c>
      <c r="C178" s="117"/>
      <c r="D178" s="150"/>
      <c r="E178" s="151">
        <f>E179</f>
        <v>2538.3999999999996</v>
      </c>
      <c r="F178" s="187"/>
      <c r="G178" s="284" t="e">
        <f>#REF!</f>
        <v>#REF!</v>
      </c>
      <c r="H178" s="187" t="e">
        <f t="shared" si="6"/>
        <v>#REF!</v>
      </c>
    </row>
    <row r="179" spans="1:8" ht="56.25" x14ac:dyDescent="0.3">
      <c r="A179" s="115" t="s">
        <v>222</v>
      </c>
      <c r="B179" s="117" t="s">
        <v>223</v>
      </c>
      <c r="C179" s="110" t="s">
        <v>224</v>
      </c>
      <c r="D179" s="150"/>
      <c r="E179" s="151">
        <f>E180</f>
        <v>2538.3999999999996</v>
      </c>
      <c r="F179" s="187"/>
      <c r="G179" s="284" t="e">
        <f>#REF!</f>
        <v>#REF!</v>
      </c>
      <c r="H179" s="187" t="e">
        <f t="shared" si="6"/>
        <v>#REF!</v>
      </c>
    </row>
    <row r="180" spans="1:8" ht="37.5" x14ac:dyDescent="0.3">
      <c r="A180" s="78" t="s">
        <v>225</v>
      </c>
      <c r="B180" s="120" t="s">
        <v>223</v>
      </c>
      <c r="C180" s="119" t="s">
        <v>224</v>
      </c>
      <c r="D180" s="235"/>
      <c r="E180" s="236">
        <f>E181+E183+E185</f>
        <v>2538.3999999999996</v>
      </c>
      <c r="F180" s="187"/>
      <c r="G180" s="284" t="e">
        <f>#REF!</f>
        <v>#REF!</v>
      </c>
      <c r="H180" s="187" t="e">
        <f t="shared" si="6"/>
        <v>#REF!</v>
      </c>
    </row>
    <row r="181" spans="1:8" ht="75" x14ac:dyDescent="0.3">
      <c r="A181" s="78" t="s">
        <v>99</v>
      </c>
      <c r="B181" s="120" t="s">
        <v>223</v>
      </c>
      <c r="C181" s="119" t="s">
        <v>224</v>
      </c>
      <c r="D181" s="121">
        <v>100</v>
      </c>
      <c r="E181" s="236">
        <f>E182</f>
        <v>2466.6999999999998</v>
      </c>
      <c r="F181" s="187"/>
      <c r="G181" s="284" t="e">
        <f>#REF!</f>
        <v>#REF!</v>
      </c>
      <c r="H181" s="187" t="e">
        <f t="shared" si="6"/>
        <v>#REF!</v>
      </c>
    </row>
    <row r="182" spans="1:8" ht="18.75" x14ac:dyDescent="0.3">
      <c r="A182" s="132" t="s">
        <v>149</v>
      </c>
      <c r="B182" s="120" t="s">
        <v>223</v>
      </c>
      <c r="C182" s="119" t="s">
        <v>224</v>
      </c>
      <c r="D182" s="121">
        <v>110</v>
      </c>
      <c r="E182" s="236">
        <f>2466+0.7</f>
        <v>2466.6999999999998</v>
      </c>
      <c r="F182" s="187"/>
      <c r="G182" s="284" t="e">
        <f>#REF!</f>
        <v>#REF!</v>
      </c>
      <c r="H182" s="187" t="e">
        <f t="shared" si="6"/>
        <v>#REF!</v>
      </c>
    </row>
    <row r="183" spans="1:8" ht="37.5" x14ac:dyDescent="0.3">
      <c r="A183" s="78" t="s">
        <v>109</v>
      </c>
      <c r="B183" s="120" t="s">
        <v>223</v>
      </c>
      <c r="C183" s="119" t="s">
        <v>224</v>
      </c>
      <c r="D183" s="121">
        <v>200</v>
      </c>
      <c r="E183" s="236">
        <f>E184</f>
        <v>70.7</v>
      </c>
      <c r="F183" s="187">
        <f>96065-E187</f>
        <v>2560</v>
      </c>
      <c r="G183" s="284" t="e">
        <f>#REF!</f>
        <v>#REF!</v>
      </c>
      <c r="H183" s="187" t="e">
        <f t="shared" si="6"/>
        <v>#REF!</v>
      </c>
    </row>
    <row r="184" spans="1:8" ht="37.5" x14ac:dyDescent="0.3">
      <c r="A184" s="78" t="s">
        <v>110</v>
      </c>
      <c r="B184" s="120" t="s">
        <v>223</v>
      </c>
      <c r="C184" s="119" t="s">
        <v>224</v>
      </c>
      <c r="D184" s="121">
        <v>240</v>
      </c>
      <c r="E184" s="236">
        <v>70.7</v>
      </c>
    </row>
    <row r="185" spans="1:8" ht="18.75" x14ac:dyDescent="0.3">
      <c r="A185" s="132" t="s">
        <v>111</v>
      </c>
      <c r="B185" s="120" t="s">
        <v>223</v>
      </c>
      <c r="C185" s="119" t="s">
        <v>224</v>
      </c>
      <c r="D185" s="121">
        <v>800</v>
      </c>
      <c r="E185" s="236">
        <f>E186</f>
        <v>1</v>
      </c>
    </row>
    <row r="186" spans="1:8" ht="18.75" x14ac:dyDescent="0.3">
      <c r="A186" s="132" t="s">
        <v>112</v>
      </c>
      <c r="B186" s="120" t="s">
        <v>223</v>
      </c>
      <c r="C186" s="119" t="s">
        <v>224</v>
      </c>
      <c r="D186" s="121">
        <v>850</v>
      </c>
      <c r="E186" s="236">
        <v>1</v>
      </c>
    </row>
    <row r="187" spans="1:8" ht="18.75" x14ac:dyDescent="0.3">
      <c r="A187" s="241" t="s">
        <v>226</v>
      </c>
      <c r="B187" s="153"/>
      <c r="C187" s="153"/>
      <c r="D187" s="154"/>
      <c r="E187" s="155">
        <f>E10+E31</f>
        <v>93505</v>
      </c>
    </row>
    <row r="188" spans="1:8" x14ac:dyDescent="0.2">
      <c r="A188" s="242"/>
      <c r="B188" s="243"/>
      <c r="C188" s="243"/>
      <c r="D188" s="244"/>
      <c r="E188" s="245"/>
    </row>
    <row r="189" spans="1:8" ht="18.75" x14ac:dyDescent="0.3">
      <c r="A189" s="246"/>
      <c r="B189" s="247"/>
      <c r="C189" s="248"/>
      <c r="D189" s="249"/>
      <c r="E189" s="155"/>
    </row>
    <row r="190" spans="1:8" x14ac:dyDescent="0.2">
      <c r="A190" s="250"/>
      <c r="B190" s="251"/>
      <c r="C190" s="251"/>
      <c r="D190" s="250"/>
    </row>
    <row r="191" spans="1:8" x14ac:dyDescent="0.2">
      <c r="A191" s="250"/>
      <c r="B191" s="251"/>
      <c r="C191" s="251"/>
      <c r="D191" s="250"/>
      <c r="E191" s="187"/>
    </row>
    <row r="192" spans="1:8" x14ac:dyDescent="0.2">
      <c r="A192" s="250"/>
      <c r="B192" s="251"/>
      <c r="C192" s="251"/>
      <c r="D192" s="250"/>
    </row>
    <row r="193" spans="1:4" x14ac:dyDescent="0.2">
      <c r="A193" s="252"/>
      <c r="B193" s="251"/>
      <c r="C193" s="251"/>
      <c r="D193" s="250"/>
    </row>
    <row r="194" spans="1:4" x14ac:dyDescent="0.2">
      <c r="A194" s="252"/>
      <c r="B194" s="251"/>
      <c r="C194" s="251"/>
      <c r="D194" s="250"/>
    </row>
    <row r="195" spans="1:4" x14ac:dyDescent="0.2">
      <c r="A195" s="250"/>
      <c r="B195" s="251"/>
      <c r="C195" s="251"/>
      <c r="D195" s="250"/>
    </row>
    <row r="196" spans="1:4" x14ac:dyDescent="0.2">
      <c r="A196" s="250"/>
      <c r="B196" s="251"/>
      <c r="C196" s="251"/>
      <c r="D196" s="250"/>
    </row>
    <row r="197" spans="1:4" x14ac:dyDescent="0.2">
      <c r="A197" s="246"/>
      <c r="B197" s="253"/>
      <c r="C197" s="254"/>
      <c r="D197" s="249"/>
    </row>
    <row r="198" spans="1:4" x14ac:dyDescent="0.2">
      <c r="A198" s="250"/>
      <c r="B198" s="255"/>
      <c r="C198" s="251"/>
      <c r="D198" s="250"/>
    </row>
    <row r="199" spans="1:4" x14ac:dyDescent="0.2">
      <c r="A199" s="249"/>
      <c r="B199" s="256"/>
      <c r="C199" s="256"/>
      <c r="D199" s="249"/>
    </row>
    <row r="200" spans="1:4" x14ac:dyDescent="0.2">
      <c r="A200" s="250"/>
      <c r="B200" s="257"/>
      <c r="C200" s="257"/>
      <c r="D200" s="250"/>
    </row>
    <row r="201" spans="1:4" x14ac:dyDescent="0.2">
      <c r="A201" s="250"/>
      <c r="B201" s="257"/>
      <c r="C201" s="257"/>
      <c r="D201" s="250"/>
    </row>
    <row r="202" spans="1:4" x14ac:dyDescent="0.2">
      <c r="A202" s="250"/>
      <c r="B202" s="257"/>
      <c r="C202" s="257"/>
      <c r="D202" s="250"/>
    </row>
    <row r="203" spans="1:4" x14ac:dyDescent="0.2">
      <c r="A203" s="250"/>
      <c r="B203" s="257"/>
      <c r="C203" s="257"/>
      <c r="D203" s="250"/>
    </row>
    <row r="204" spans="1:4" x14ac:dyDescent="0.2">
      <c r="A204" s="250"/>
      <c r="B204" s="257"/>
      <c r="C204" s="257"/>
      <c r="D204" s="250"/>
    </row>
    <row r="205" spans="1:4" x14ac:dyDescent="0.2">
      <c r="A205" s="250"/>
      <c r="B205" s="257"/>
      <c r="C205" s="257"/>
      <c r="D205" s="250"/>
    </row>
    <row r="206" spans="1:4" x14ac:dyDescent="0.2">
      <c r="A206" s="250"/>
      <c r="B206" s="257"/>
      <c r="C206" s="257"/>
      <c r="D206" s="250"/>
    </row>
    <row r="207" spans="1:4" x14ac:dyDescent="0.2">
      <c r="A207" s="250"/>
      <c r="B207" s="257"/>
      <c r="C207" s="257"/>
      <c r="D207" s="250"/>
    </row>
    <row r="208" spans="1:4" x14ac:dyDescent="0.2">
      <c r="A208" s="250"/>
      <c r="B208" s="257"/>
      <c r="C208" s="257"/>
      <c r="D208" s="250"/>
    </row>
    <row r="209" spans="1:4" x14ac:dyDescent="0.2">
      <c r="A209" s="250"/>
      <c r="B209" s="257"/>
      <c r="C209" s="257"/>
      <c r="D209" s="250"/>
    </row>
    <row r="210" spans="1:4" x14ac:dyDescent="0.2">
      <c r="A210" s="250"/>
      <c r="B210" s="257"/>
      <c r="C210" s="257"/>
      <c r="D210" s="250"/>
    </row>
    <row r="211" spans="1:4" x14ac:dyDescent="0.2">
      <c r="A211" s="250"/>
      <c r="B211" s="257"/>
      <c r="C211" s="257"/>
      <c r="D211" s="250"/>
    </row>
    <row r="212" spans="1:4" x14ac:dyDescent="0.2">
      <c r="A212" s="246"/>
      <c r="B212" s="253"/>
      <c r="C212" s="254"/>
      <c r="D212" s="249"/>
    </row>
    <row r="213" spans="1:4" x14ac:dyDescent="0.2">
      <c r="A213" s="250"/>
      <c r="B213" s="255"/>
      <c r="C213" s="251"/>
      <c r="D213" s="250"/>
    </row>
    <row r="214" spans="1:4" x14ac:dyDescent="0.2">
      <c r="A214" s="250"/>
      <c r="B214" s="255"/>
      <c r="C214" s="251"/>
      <c r="D214" s="250"/>
    </row>
    <row r="215" spans="1:4" x14ac:dyDescent="0.2">
      <c r="A215" s="250"/>
      <c r="B215" s="255"/>
      <c r="C215" s="251"/>
      <c r="D215" s="250"/>
    </row>
    <row r="216" spans="1:4" x14ac:dyDescent="0.2">
      <c r="A216" s="250"/>
      <c r="B216" s="255"/>
      <c r="C216" s="251"/>
      <c r="D216" s="250"/>
    </row>
    <row r="217" spans="1:4" x14ac:dyDescent="0.2">
      <c r="A217" s="246"/>
      <c r="B217" s="253"/>
      <c r="C217" s="249"/>
      <c r="D217" s="249"/>
    </row>
    <row r="218" spans="1:4" x14ac:dyDescent="0.2">
      <c r="A218" s="249"/>
      <c r="B218" s="253"/>
      <c r="C218" s="249"/>
      <c r="D218" s="249"/>
    </row>
    <row r="219" spans="1:4" x14ac:dyDescent="0.2">
      <c r="A219" s="250"/>
      <c r="B219" s="255"/>
      <c r="C219" s="250"/>
      <c r="D219" s="250"/>
    </row>
    <row r="220" spans="1:4" x14ac:dyDescent="0.2">
      <c r="A220" s="258"/>
      <c r="B220" s="255"/>
      <c r="C220" s="251"/>
      <c r="D220" s="250"/>
    </row>
    <row r="221" spans="1:4" x14ac:dyDescent="0.2">
      <c r="A221" s="250"/>
      <c r="B221" s="255"/>
      <c r="C221" s="251"/>
      <c r="D221" s="250"/>
    </row>
    <row r="222" spans="1:4" x14ac:dyDescent="0.2">
      <c r="A222" s="250"/>
      <c r="B222" s="255"/>
      <c r="C222" s="251"/>
      <c r="D222" s="250"/>
    </row>
    <row r="223" spans="1:4" x14ac:dyDescent="0.2">
      <c r="A223" s="250"/>
      <c r="B223" s="255"/>
      <c r="C223" s="251"/>
      <c r="D223" s="250"/>
    </row>
    <row r="224" spans="1:4" x14ac:dyDescent="0.2">
      <c r="A224" s="249"/>
      <c r="B224" s="253"/>
      <c r="C224" s="254"/>
      <c r="D224" s="249"/>
    </row>
    <row r="225" spans="1:4" x14ac:dyDescent="0.2">
      <c r="A225" s="250"/>
      <c r="B225" s="255"/>
      <c r="C225" s="257"/>
      <c r="D225" s="250"/>
    </row>
    <row r="226" spans="1:4" x14ac:dyDescent="0.2">
      <c r="A226" s="250"/>
      <c r="B226" s="255"/>
      <c r="C226" s="257"/>
      <c r="D226" s="250"/>
    </row>
    <row r="227" spans="1:4" x14ac:dyDescent="0.2">
      <c r="A227" s="250"/>
      <c r="B227" s="255"/>
      <c r="C227" s="257"/>
      <c r="D227" s="250"/>
    </row>
    <row r="228" spans="1:4" x14ac:dyDescent="0.2">
      <c r="A228" s="250"/>
      <c r="B228" s="255"/>
      <c r="C228" s="257"/>
      <c r="D228" s="250"/>
    </row>
    <row r="229" spans="1:4" x14ac:dyDescent="0.2">
      <c r="A229" s="250"/>
      <c r="B229" s="255"/>
      <c r="C229" s="257"/>
      <c r="D229" s="250"/>
    </row>
    <row r="230" spans="1:4" x14ac:dyDescent="0.2">
      <c r="A230" s="250"/>
      <c r="B230" s="255"/>
      <c r="C230" s="257"/>
      <c r="D230" s="250"/>
    </row>
    <row r="231" spans="1:4" x14ac:dyDescent="0.2">
      <c r="A231" s="250"/>
      <c r="B231" s="255"/>
      <c r="C231" s="257"/>
      <c r="D231" s="250"/>
    </row>
    <row r="232" spans="1:4" x14ac:dyDescent="0.2">
      <c r="A232" s="250"/>
      <c r="B232" s="255"/>
      <c r="C232" s="257"/>
      <c r="D232" s="250"/>
    </row>
    <row r="233" spans="1:4" x14ac:dyDescent="0.2">
      <c r="A233" s="249"/>
      <c r="B233" s="255"/>
      <c r="C233" s="257"/>
      <c r="D233" s="259"/>
    </row>
    <row r="234" spans="1:4" x14ac:dyDescent="0.2">
      <c r="A234" s="260"/>
      <c r="B234" s="260"/>
      <c r="C234" s="260"/>
      <c r="D234" s="260"/>
    </row>
    <row r="235" spans="1:4" x14ac:dyDescent="0.2">
      <c r="A235" s="260"/>
      <c r="B235" s="260"/>
      <c r="C235" s="260"/>
      <c r="D235" s="260"/>
    </row>
    <row r="236" spans="1:4" x14ac:dyDescent="0.2">
      <c r="A236" s="260"/>
      <c r="B236" s="260"/>
      <c r="C236" s="260"/>
      <c r="D236" s="260"/>
    </row>
    <row r="237" spans="1:4" x14ac:dyDescent="0.2">
      <c r="A237" s="260"/>
      <c r="B237" s="260"/>
      <c r="C237" s="260"/>
      <c r="D237" s="260"/>
    </row>
    <row r="238" spans="1:4" x14ac:dyDescent="0.2">
      <c r="A238" s="260"/>
      <c r="B238" s="260"/>
      <c r="C238" s="260"/>
      <c r="D238" s="260"/>
    </row>
    <row r="239" spans="1:4" x14ac:dyDescent="0.2">
      <c r="A239" s="260"/>
      <c r="B239" s="260"/>
      <c r="C239" s="260"/>
      <c r="D239" s="260"/>
    </row>
    <row r="240" spans="1:4" x14ac:dyDescent="0.2">
      <c r="A240" s="260"/>
      <c r="B240" s="260"/>
      <c r="C240" s="260"/>
      <c r="D240" s="260"/>
    </row>
    <row r="241" spans="1:4" x14ac:dyDescent="0.2">
      <c r="A241" s="260"/>
      <c r="B241" s="260"/>
      <c r="C241" s="260"/>
      <c r="D241" s="260"/>
    </row>
    <row r="242" spans="1:4" x14ac:dyDescent="0.2">
      <c r="A242" s="260"/>
      <c r="B242" s="260"/>
      <c r="C242" s="260"/>
      <c r="D242" s="260"/>
    </row>
    <row r="243" spans="1:4" x14ac:dyDescent="0.2">
      <c r="A243" s="260"/>
      <c r="B243" s="260"/>
      <c r="C243" s="260"/>
      <c r="D243" s="260"/>
    </row>
    <row r="244" spans="1:4" x14ac:dyDescent="0.2">
      <c r="A244" s="260"/>
      <c r="B244" s="260"/>
      <c r="C244" s="260"/>
      <c r="D244" s="260"/>
    </row>
    <row r="245" spans="1:4" x14ac:dyDescent="0.2">
      <c r="A245" s="260"/>
      <c r="B245" s="260"/>
      <c r="C245" s="260"/>
      <c r="D245" s="260"/>
    </row>
    <row r="246" spans="1:4" x14ac:dyDescent="0.2">
      <c r="A246" s="260"/>
      <c r="B246" s="260"/>
      <c r="C246" s="260"/>
      <c r="D246" s="260"/>
    </row>
    <row r="247" spans="1:4" x14ac:dyDescent="0.2">
      <c r="A247" s="260"/>
      <c r="B247" s="260"/>
      <c r="C247" s="260"/>
      <c r="D247" s="260"/>
    </row>
    <row r="248" spans="1:4" x14ac:dyDescent="0.2">
      <c r="A248" s="260"/>
      <c r="B248" s="260"/>
      <c r="C248" s="260"/>
      <c r="D248" s="260"/>
    </row>
    <row r="249" spans="1:4" x14ac:dyDescent="0.2">
      <c r="A249" s="260"/>
      <c r="B249" s="260"/>
      <c r="C249" s="260"/>
      <c r="D249" s="260"/>
    </row>
    <row r="250" spans="1:4" x14ac:dyDescent="0.2">
      <c r="A250" s="260"/>
      <c r="B250" s="260"/>
      <c r="C250" s="260"/>
      <c r="D250" s="260"/>
    </row>
    <row r="251" spans="1:4" x14ac:dyDescent="0.2">
      <c r="A251" s="260"/>
      <c r="B251" s="260"/>
      <c r="C251" s="260"/>
      <c r="D251" s="260"/>
    </row>
    <row r="252" spans="1:4" x14ac:dyDescent="0.2">
      <c r="A252" s="260"/>
      <c r="B252" s="260"/>
      <c r="C252" s="260"/>
      <c r="D252" s="260"/>
    </row>
    <row r="253" spans="1:4" x14ac:dyDescent="0.2">
      <c r="A253" s="260"/>
      <c r="B253" s="260"/>
      <c r="C253" s="260"/>
      <c r="D253" s="260"/>
    </row>
    <row r="254" spans="1:4" x14ac:dyDescent="0.2">
      <c r="A254" s="260"/>
      <c r="B254" s="260"/>
      <c r="C254" s="260"/>
      <c r="D254" s="260"/>
    </row>
    <row r="255" spans="1:4" x14ac:dyDescent="0.2">
      <c r="A255" s="260"/>
      <c r="B255" s="260"/>
      <c r="C255" s="260"/>
      <c r="D255" s="260"/>
    </row>
    <row r="256" spans="1:4" x14ac:dyDescent="0.2">
      <c r="A256" s="260"/>
      <c r="B256" s="260"/>
      <c r="C256" s="260"/>
      <c r="D256" s="260"/>
    </row>
    <row r="257" spans="1:4" x14ac:dyDescent="0.2">
      <c r="A257" s="260"/>
      <c r="B257" s="260"/>
      <c r="C257" s="260"/>
      <c r="D257" s="260"/>
    </row>
    <row r="258" spans="1:4" x14ac:dyDescent="0.2">
      <c r="A258" s="260"/>
      <c r="B258" s="260"/>
      <c r="C258" s="260"/>
      <c r="D258" s="260"/>
    </row>
    <row r="259" spans="1:4" x14ac:dyDescent="0.2">
      <c r="A259" s="260"/>
      <c r="B259" s="260"/>
      <c r="C259" s="260"/>
      <c r="D259" s="260"/>
    </row>
    <row r="260" spans="1:4" x14ac:dyDescent="0.2">
      <c r="A260" s="260"/>
      <c r="B260" s="260"/>
      <c r="C260" s="260"/>
      <c r="D260" s="260"/>
    </row>
    <row r="261" spans="1:4" x14ac:dyDescent="0.2">
      <c r="A261" s="260"/>
      <c r="B261" s="260"/>
      <c r="C261" s="260"/>
      <c r="D261" s="260"/>
    </row>
    <row r="262" spans="1:4" x14ac:dyDescent="0.2">
      <c r="A262" s="260"/>
      <c r="B262" s="260"/>
      <c r="C262" s="260"/>
      <c r="D262" s="260"/>
    </row>
    <row r="263" spans="1:4" x14ac:dyDescent="0.2">
      <c r="A263" s="260"/>
      <c r="B263" s="260"/>
      <c r="C263" s="260"/>
      <c r="D263" s="260"/>
    </row>
    <row r="264" spans="1:4" x14ac:dyDescent="0.2">
      <c r="A264" s="260"/>
      <c r="B264" s="260"/>
      <c r="C264" s="260"/>
      <c r="D264" s="260"/>
    </row>
    <row r="265" spans="1:4" x14ac:dyDescent="0.2">
      <c r="A265" s="260"/>
      <c r="B265" s="260"/>
      <c r="C265" s="260"/>
      <c r="D265" s="260"/>
    </row>
    <row r="266" spans="1:4" x14ac:dyDescent="0.2">
      <c r="A266" s="260"/>
      <c r="B266" s="260"/>
      <c r="C266" s="260"/>
      <c r="D266" s="260"/>
    </row>
    <row r="267" spans="1:4" x14ac:dyDescent="0.2">
      <c r="A267" s="260"/>
      <c r="B267" s="260"/>
      <c r="C267" s="260"/>
      <c r="D267" s="260"/>
    </row>
    <row r="268" spans="1:4" x14ac:dyDescent="0.2">
      <c r="A268" s="260"/>
      <c r="B268" s="260"/>
      <c r="C268" s="260"/>
      <c r="D268" s="260"/>
    </row>
    <row r="269" spans="1:4" x14ac:dyDescent="0.2">
      <c r="A269" s="260"/>
      <c r="B269" s="260"/>
      <c r="C269" s="260"/>
      <c r="D269" s="260"/>
    </row>
    <row r="270" spans="1:4" x14ac:dyDescent="0.2">
      <c r="A270" s="260"/>
      <c r="B270" s="260"/>
      <c r="C270" s="260"/>
      <c r="D270" s="260"/>
    </row>
    <row r="271" spans="1:4" x14ac:dyDescent="0.2">
      <c r="A271" s="260"/>
      <c r="B271" s="260"/>
      <c r="C271" s="260"/>
      <c r="D271" s="260"/>
    </row>
    <row r="272" spans="1:4" x14ac:dyDescent="0.2">
      <c r="A272" s="260"/>
      <c r="B272" s="260"/>
      <c r="C272" s="260"/>
      <c r="D272" s="260"/>
    </row>
    <row r="273" spans="1:4" x14ac:dyDescent="0.2">
      <c r="A273" s="260"/>
      <c r="B273" s="260"/>
      <c r="C273" s="260"/>
      <c r="D273" s="260"/>
    </row>
    <row r="274" spans="1:4" x14ac:dyDescent="0.2">
      <c r="A274" s="260"/>
      <c r="B274" s="260"/>
      <c r="C274" s="260"/>
      <c r="D274" s="260"/>
    </row>
    <row r="275" spans="1:4" x14ac:dyDescent="0.2">
      <c r="A275" s="260"/>
      <c r="B275" s="260"/>
      <c r="C275" s="260"/>
      <c r="D275" s="260"/>
    </row>
    <row r="276" spans="1:4" x14ac:dyDescent="0.2">
      <c r="A276" s="260"/>
      <c r="B276" s="260"/>
      <c r="C276" s="260"/>
      <c r="D276" s="260"/>
    </row>
    <row r="277" spans="1:4" x14ac:dyDescent="0.2">
      <c r="A277" s="260"/>
      <c r="B277" s="260"/>
      <c r="C277" s="260"/>
      <c r="D277" s="260"/>
    </row>
    <row r="278" spans="1:4" x14ac:dyDescent="0.2">
      <c r="A278" s="260"/>
      <c r="B278" s="260"/>
      <c r="C278" s="260"/>
      <c r="D278" s="260"/>
    </row>
    <row r="279" spans="1:4" x14ac:dyDescent="0.2">
      <c r="A279" s="260"/>
      <c r="B279" s="260"/>
      <c r="C279" s="260"/>
      <c r="D279" s="260"/>
    </row>
    <row r="280" spans="1:4" x14ac:dyDescent="0.2">
      <c r="A280" s="260"/>
      <c r="B280" s="260"/>
      <c r="C280" s="260"/>
      <c r="D280" s="260"/>
    </row>
    <row r="281" spans="1:4" x14ac:dyDescent="0.2">
      <c r="A281" s="260"/>
      <c r="B281" s="260"/>
      <c r="C281" s="260"/>
      <c r="D281" s="260"/>
    </row>
    <row r="282" spans="1:4" x14ac:dyDescent="0.2">
      <c r="A282" s="260"/>
      <c r="B282" s="260"/>
      <c r="C282" s="260"/>
      <c r="D282" s="260"/>
    </row>
    <row r="283" spans="1:4" x14ac:dyDescent="0.2">
      <c r="A283" s="260"/>
      <c r="B283" s="260"/>
      <c r="C283" s="260"/>
      <c r="D283" s="260"/>
    </row>
    <row r="284" spans="1:4" x14ac:dyDescent="0.2">
      <c r="A284" s="260"/>
      <c r="B284" s="260"/>
      <c r="C284" s="260"/>
      <c r="D284" s="260"/>
    </row>
    <row r="285" spans="1:4" x14ac:dyDescent="0.2">
      <c r="A285" s="260"/>
      <c r="B285" s="260"/>
      <c r="C285" s="260"/>
      <c r="D285" s="260"/>
    </row>
  </sheetData>
  <mergeCells count="8">
    <mergeCell ref="A1:E4"/>
    <mergeCell ref="A5:E5"/>
    <mergeCell ref="A7:E7"/>
    <mergeCell ref="A8:A9"/>
    <mergeCell ref="B8:B9"/>
    <mergeCell ref="C8:C9"/>
    <mergeCell ref="D8:D9"/>
    <mergeCell ref="E8:E9"/>
  </mergeCells>
  <pageMargins left="0.78740157480314965" right="0.27559055118110237" top="0.98425196850393704" bottom="0.78740157480314965" header="0.51181102362204722" footer="0.51181102362204722"/>
  <pageSetup paperSize="9" scale="68" fitToHeight="0" orientation="portrait" r:id="rId1"/>
  <headerFooter alignWithMargins="0"/>
  <rowBreaks count="7" manualBreakCount="7">
    <brk id="22" max="5" man="1"/>
    <brk id="43" max="5" man="1"/>
    <brk id="71" max="5" man="1"/>
    <brk id="90" max="5" man="1"/>
    <brk id="108" max="5" man="1"/>
    <brk id="131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55"/>
  <sheetViews>
    <sheetView tabSelected="1" view="pageBreakPreview" zoomScaleNormal="100" zoomScaleSheetLayoutView="100" zoomScalePageLayoutView="140" workbookViewId="0">
      <selection activeCell="A9" sqref="A9:C9"/>
    </sheetView>
  </sheetViews>
  <sheetFormatPr defaultRowHeight="12.75" x14ac:dyDescent="0.2"/>
  <cols>
    <col min="1" max="1" width="80.42578125" style="68" customWidth="1"/>
    <col min="2" max="2" width="14.42578125" style="68" customWidth="1"/>
    <col min="3" max="3" width="16.28515625" style="68" customWidth="1"/>
    <col min="4" max="4" width="15.42578125" style="68" customWidth="1"/>
    <col min="5" max="5" width="13" style="68" hidden="1" customWidth="1"/>
    <col min="6" max="6" width="0" style="68" hidden="1" customWidth="1"/>
    <col min="7" max="7" width="12.140625" style="68" hidden="1" customWidth="1"/>
    <col min="8" max="8" width="0" style="68" hidden="1" customWidth="1"/>
    <col min="9" max="9" width="13.140625" style="68" hidden="1" customWidth="1"/>
    <col min="10" max="10" width="0" style="68" hidden="1" customWidth="1"/>
    <col min="11" max="16384" width="9.140625" style="68"/>
  </cols>
  <sheetData>
    <row r="1" spans="1:10" ht="18.75" customHeight="1" x14ac:dyDescent="0.2">
      <c r="A1" s="372" t="s">
        <v>328</v>
      </c>
      <c r="B1" s="373"/>
      <c r="C1" s="373"/>
      <c r="D1" s="373"/>
      <c r="E1" s="373"/>
    </row>
    <row r="2" spans="1:10" ht="18.75" customHeight="1" x14ac:dyDescent="0.2">
      <c r="A2" s="373"/>
      <c r="B2" s="373"/>
      <c r="C2" s="373"/>
      <c r="D2" s="373"/>
      <c r="E2" s="373"/>
    </row>
    <row r="3" spans="1:10" ht="18.75" customHeight="1" x14ac:dyDescent="0.2">
      <c r="A3" s="373"/>
      <c r="B3" s="373"/>
      <c r="C3" s="373"/>
      <c r="D3" s="373"/>
      <c r="E3" s="373"/>
    </row>
    <row r="4" spans="1:10" ht="18.75" customHeight="1" x14ac:dyDescent="0.2">
      <c r="A4" s="373"/>
      <c r="B4" s="373"/>
      <c r="C4" s="373"/>
      <c r="D4" s="373"/>
      <c r="E4" s="373"/>
    </row>
    <row r="5" spans="1:10" ht="18.75" customHeight="1" x14ac:dyDescent="0.2">
      <c r="A5" s="373"/>
      <c r="B5" s="373"/>
      <c r="C5" s="373"/>
      <c r="D5" s="373"/>
      <c r="E5" s="373"/>
    </row>
    <row r="6" spans="1:10" ht="34.5" customHeight="1" x14ac:dyDescent="0.3">
      <c r="A6" s="262" t="s">
        <v>248</v>
      </c>
      <c r="B6" s="261"/>
      <c r="C6" s="261"/>
      <c r="D6" s="261"/>
    </row>
    <row r="7" spans="1:10" ht="18.75" x14ac:dyDescent="0.3">
      <c r="A7" s="374" t="s">
        <v>279</v>
      </c>
      <c r="B7" s="374"/>
      <c r="C7" s="374"/>
      <c r="D7" s="374"/>
      <c r="F7" s="71" t="e">
        <f>D12-E12</f>
        <v>#REF!</v>
      </c>
      <c r="H7" s="71" t="s">
        <v>289</v>
      </c>
      <c r="I7" s="71">
        <f>D13+D14</f>
        <v>5665.9000000000005</v>
      </c>
      <c r="J7" s="71"/>
    </row>
    <row r="8" spans="1:10" ht="18.75" x14ac:dyDescent="0.3">
      <c r="A8" s="261"/>
      <c r="B8" s="261"/>
      <c r="C8" s="261"/>
      <c r="D8" s="261"/>
      <c r="G8" s="68">
        <f>'Прилож 2 функц '!E15</f>
        <v>1327.8</v>
      </c>
      <c r="H8" s="71">
        <f t="shared" ref="H8:H34" si="0">D13-G8</f>
        <v>0</v>
      </c>
      <c r="I8" s="68" t="e">
        <f>#REF!</f>
        <v>#REF!</v>
      </c>
      <c r="J8" s="68" t="e">
        <f>G8-I8</f>
        <v>#REF!</v>
      </c>
    </row>
    <row r="9" spans="1:10" ht="56.25" customHeight="1" x14ac:dyDescent="0.3">
      <c r="A9" s="375"/>
      <c r="B9" s="375"/>
      <c r="C9" s="375"/>
      <c r="D9" s="261"/>
      <c r="G9" s="68">
        <f>'Прилож №3 ведомств.'!E16</f>
        <v>4338.1000000000004</v>
      </c>
      <c r="H9" s="71">
        <f t="shared" si="0"/>
        <v>0</v>
      </c>
      <c r="I9" s="68" t="e">
        <f>#REF!</f>
        <v>#REF!</v>
      </c>
      <c r="J9" s="68" t="e">
        <f t="shared" ref="J9:J34" si="1">G9-I9</f>
        <v>#REF!</v>
      </c>
    </row>
    <row r="10" spans="1:10" x14ac:dyDescent="0.2">
      <c r="A10" s="376" t="s">
        <v>88</v>
      </c>
      <c r="B10" s="378" t="s">
        <v>249</v>
      </c>
      <c r="C10" s="378" t="s">
        <v>250</v>
      </c>
      <c r="D10" s="380" t="s">
        <v>91</v>
      </c>
      <c r="G10" s="68">
        <f>'Прилож №3 ведомств.'!E33</f>
        <v>13841.600000000002</v>
      </c>
      <c r="H10" s="71">
        <f t="shared" si="0"/>
        <v>0</v>
      </c>
      <c r="I10" s="68" t="e">
        <f>#REF!</f>
        <v>#REF!</v>
      </c>
      <c r="J10" s="68" t="e">
        <f t="shared" si="1"/>
        <v>#REF!</v>
      </c>
    </row>
    <row r="11" spans="1:10" x14ac:dyDescent="0.2">
      <c r="A11" s="377"/>
      <c r="B11" s="379"/>
      <c r="C11" s="379"/>
      <c r="D11" s="381"/>
      <c r="G11" s="68">
        <f>'Прилож №3 ведомств.'!E51</f>
        <v>30</v>
      </c>
      <c r="H11" s="71">
        <f t="shared" si="0"/>
        <v>0</v>
      </c>
      <c r="I11" s="68">
        <v>30</v>
      </c>
      <c r="J11" s="68">
        <f t="shared" si="1"/>
        <v>0</v>
      </c>
    </row>
    <row r="12" spans="1:10" ht="18.75" x14ac:dyDescent="0.3">
      <c r="A12" s="90" t="s">
        <v>92</v>
      </c>
      <c r="B12" s="263" t="s">
        <v>93</v>
      </c>
      <c r="C12" s="264" t="s">
        <v>257</v>
      </c>
      <c r="D12" s="107">
        <f>D13+D14+D15+D16+D17</f>
        <v>19991</v>
      </c>
      <c r="E12" s="71" t="e">
        <f>#REF!+#REF!</f>
        <v>#REF!</v>
      </c>
      <c r="G12" s="68">
        <f>'Прилож №3 ведомств.'!E27+'Прилож №3 ведомств.'!E55</f>
        <v>453.5</v>
      </c>
      <c r="H12" s="71">
        <f t="shared" si="0"/>
        <v>0</v>
      </c>
      <c r="I12" s="68" t="e">
        <f>#REF!+#REF!</f>
        <v>#REF!</v>
      </c>
      <c r="J12" s="68" t="e">
        <f t="shared" si="1"/>
        <v>#REF!</v>
      </c>
    </row>
    <row r="13" spans="1:10" ht="37.5" x14ac:dyDescent="0.3">
      <c r="A13" s="147" t="s">
        <v>94</v>
      </c>
      <c r="B13" s="265" t="s">
        <v>93</v>
      </c>
      <c r="C13" s="83" t="s">
        <v>95</v>
      </c>
      <c r="D13" s="76">
        <v>1327.8</v>
      </c>
      <c r="G13" s="68">
        <f>'Прилож №3 ведомств.'!E66</f>
        <v>150</v>
      </c>
      <c r="H13" s="71">
        <f t="shared" si="0"/>
        <v>0</v>
      </c>
      <c r="I13" s="68" t="e">
        <f>#REF!</f>
        <v>#REF!</v>
      </c>
      <c r="J13" s="68" t="e">
        <f t="shared" si="1"/>
        <v>#REF!</v>
      </c>
    </row>
    <row r="14" spans="1:10" ht="56.25" x14ac:dyDescent="0.3">
      <c r="A14" s="77" t="s">
        <v>103</v>
      </c>
      <c r="B14" s="83" t="s">
        <v>93</v>
      </c>
      <c r="C14" s="83" t="s">
        <v>102</v>
      </c>
      <c r="D14" s="76">
        <v>4338.1000000000004</v>
      </c>
      <c r="G14" s="68">
        <f>'Прилож №3 ведомств.'!E67</f>
        <v>150</v>
      </c>
      <c r="H14" s="71">
        <f t="shared" si="0"/>
        <v>0</v>
      </c>
      <c r="I14" s="68">
        <v>150</v>
      </c>
      <c r="J14" s="68">
        <f t="shared" si="1"/>
        <v>0</v>
      </c>
    </row>
    <row r="15" spans="1:10" ht="56.25" x14ac:dyDescent="0.3">
      <c r="A15" s="78" t="s">
        <v>113</v>
      </c>
      <c r="B15" s="83" t="s">
        <v>93</v>
      </c>
      <c r="C15" s="266" t="s">
        <v>114</v>
      </c>
      <c r="D15" s="267">
        <f>14591.4-749.1-0.7</f>
        <v>13841.599999999999</v>
      </c>
      <c r="E15" s="71"/>
      <c r="G15" s="68">
        <f>'Прилож №3 ведомств.'!E71</f>
        <v>0</v>
      </c>
      <c r="H15" s="71">
        <f t="shared" si="0"/>
        <v>0</v>
      </c>
      <c r="I15" s="68" t="e">
        <f>I16</f>
        <v>#REF!</v>
      </c>
      <c r="J15" s="68" t="e">
        <f t="shared" si="1"/>
        <v>#REF!</v>
      </c>
    </row>
    <row r="16" spans="1:10" ht="18.75" x14ac:dyDescent="0.3">
      <c r="A16" s="90" t="s">
        <v>124</v>
      </c>
      <c r="B16" s="74" t="s">
        <v>93</v>
      </c>
      <c r="C16" s="74" t="s">
        <v>125</v>
      </c>
      <c r="D16" s="76">
        <v>30</v>
      </c>
      <c r="G16" s="68">
        <f>'Прилож №3 ведомств.'!E72</f>
        <v>0</v>
      </c>
      <c r="H16" s="71">
        <f t="shared" si="0"/>
        <v>0</v>
      </c>
      <c r="I16" s="68" t="e">
        <f>#REF!</f>
        <v>#REF!</v>
      </c>
      <c r="J16" s="68" t="e">
        <f t="shared" si="1"/>
        <v>#REF!</v>
      </c>
    </row>
    <row r="17" spans="1:10" ht="18.75" x14ac:dyDescent="0.3">
      <c r="A17" s="90" t="s">
        <v>130</v>
      </c>
      <c r="B17" s="74" t="s">
        <v>93</v>
      </c>
      <c r="C17" s="74" t="s">
        <v>131</v>
      </c>
      <c r="D17" s="76">
        <f>96+357.5</f>
        <v>453.5</v>
      </c>
      <c r="G17" s="68">
        <f>'Прилож №3 ведомств.'!E79</f>
        <v>33113.5</v>
      </c>
      <c r="H17" s="71">
        <f t="shared" si="0"/>
        <v>0</v>
      </c>
      <c r="I17" s="68" t="e">
        <f>#REF!</f>
        <v>#REF!</v>
      </c>
      <c r="J17" s="68" t="e">
        <f t="shared" si="1"/>
        <v>#REF!</v>
      </c>
    </row>
    <row r="18" spans="1:10" ht="37.5" x14ac:dyDescent="0.3">
      <c r="A18" s="85" t="s">
        <v>136</v>
      </c>
      <c r="B18" s="136" t="s">
        <v>102</v>
      </c>
      <c r="C18" s="74" t="s">
        <v>257</v>
      </c>
      <c r="D18" s="76">
        <f>D19</f>
        <v>150</v>
      </c>
      <c r="F18" s="71" t="e">
        <f>D23-E23</f>
        <v>#REF!</v>
      </c>
      <c r="G18" s="68">
        <f>'Прилож №3 ведомств.'!E80</f>
        <v>33113.5</v>
      </c>
      <c r="H18" s="71">
        <f t="shared" si="0"/>
        <v>0</v>
      </c>
      <c r="I18" s="68" t="e">
        <f>#REF!</f>
        <v>#REF!</v>
      </c>
      <c r="J18" s="68" t="e">
        <f t="shared" si="1"/>
        <v>#REF!</v>
      </c>
    </row>
    <row r="19" spans="1:10" ht="37.5" x14ac:dyDescent="0.3">
      <c r="A19" s="78" t="s">
        <v>138</v>
      </c>
      <c r="B19" s="136" t="s">
        <v>102</v>
      </c>
      <c r="C19" s="74" t="s">
        <v>139</v>
      </c>
      <c r="D19" s="76">
        <v>150</v>
      </c>
      <c r="G19" s="68">
        <f>'Прилож №3 ведомств.'!E104</f>
        <v>1492.8</v>
      </c>
      <c r="H19" s="71">
        <f t="shared" si="0"/>
        <v>0</v>
      </c>
      <c r="I19" s="68" t="e">
        <f>#REF!</f>
        <v>#REF!</v>
      </c>
      <c r="J19" s="68" t="e">
        <f t="shared" si="1"/>
        <v>#REF!</v>
      </c>
    </row>
    <row r="20" spans="1:10" ht="18.75" x14ac:dyDescent="0.3">
      <c r="A20" s="132" t="s">
        <v>143</v>
      </c>
      <c r="B20" s="119" t="s">
        <v>114</v>
      </c>
      <c r="C20" s="119" t="s">
        <v>257</v>
      </c>
      <c r="D20" s="222">
        <f>D21</f>
        <v>0</v>
      </c>
      <c r="G20" s="68">
        <f>'Прилож №3 ведомств.'!E105</f>
        <v>127.8</v>
      </c>
      <c r="H20" s="71">
        <f t="shared" si="0"/>
        <v>0</v>
      </c>
      <c r="I20" s="68">
        <v>127.8</v>
      </c>
      <c r="J20" s="68">
        <f t="shared" si="1"/>
        <v>0</v>
      </c>
    </row>
    <row r="21" spans="1:10" ht="18.75" x14ac:dyDescent="0.3">
      <c r="A21" s="132" t="s">
        <v>144</v>
      </c>
      <c r="B21" s="119" t="s">
        <v>114</v>
      </c>
      <c r="C21" s="119" t="s">
        <v>93</v>
      </c>
      <c r="D21" s="222">
        <f>726.2-726.2</f>
        <v>0</v>
      </c>
      <c r="G21" s="68">
        <f>'Прилож №3 ведомств.'!E109</f>
        <v>1365</v>
      </c>
      <c r="H21" s="71">
        <f t="shared" si="0"/>
        <v>0</v>
      </c>
      <c r="I21" s="68" t="e">
        <f>#REF!</f>
        <v>#REF!</v>
      </c>
      <c r="J21" s="68" t="e">
        <f t="shared" si="1"/>
        <v>#REF!</v>
      </c>
    </row>
    <row r="22" spans="1:10" ht="18.75" x14ac:dyDescent="0.3">
      <c r="A22" s="90" t="s">
        <v>150</v>
      </c>
      <c r="B22" s="74" t="s">
        <v>151</v>
      </c>
      <c r="C22" s="74" t="s">
        <v>257</v>
      </c>
      <c r="D22" s="111">
        <f>D23</f>
        <v>33113.5</v>
      </c>
      <c r="E22" s="71"/>
      <c r="G22" s="68">
        <f>'Прилож №3 ведомств.'!E133</f>
        <v>7926.8</v>
      </c>
      <c r="H22" s="71">
        <f t="shared" si="0"/>
        <v>0</v>
      </c>
      <c r="I22" s="68" t="e">
        <f>#REF!</f>
        <v>#REF!</v>
      </c>
      <c r="J22" s="68" t="e">
        <f t="shared" si="1"/>
        <v>#REF!</v>
      </c>
    </row>
    <row r="23" spans="1:10" ht="18.75" x14ac:dyDescent="0.3">
      <c r="A23" s="268" t="s">
        <v>152</v>
      </c>
      <c r="B23" s="89" t="s">
        <v>151</v>
      </c>
      <c r="C23" s="89" t="s">
        <v>102</v>
      </c>
      <c r="D23" s="128">
        <f>32387.3+726.2</f>
        <v>33113.5</v>
      </c>
      <c r="E23" s="71" t="e">
        <f>#REF!</f>
        <v>#REF!</v>
      </c>
      <c r="G23" s="68">
        <f>'Прилож №3 ведомств.'!E134</f>
        <v>5585.5</v>
      </c>
      <c r="H23" s="71">
        <f t="shared" si="0"/>
        <v>0</v>
      </c>
      <c r="I23" s="68" t="e">
        <f>#REF!</f>
        <v>#REF!</v>
      </c>
      <c r="J23" s="68" t="e">
        <f t="shared" si="1"/>
        <v>#REF!</v>
      </c>
    </row>
    <row r="24" spans="1:10" ht="18.75" x14ac:dyDescent="0.3">
      <c r="A24" s="90" t="s">
        <v>164</v>
      </c>
      <c r="B24" s="74" t="s">
        <v>165</v>
      </c>
      <c r="C24" s="74" t="s">
        <v>257</v>
      </c>
      <c r="D24" s="111">
        <f>D25+D26</f>
        <v>1492.8</v>
      </c>
      <c r="G24" s="68">
        <f>'Прилож №3 ведомств.'!E139</f>
        <v>2341.3000000000002</v>
      </c>
      <c r="H24" s="71">
        <f t="shared" si="0"/>
        <v>0</v>
      </c>
      <c r="I24" s="68" t="e">
        <f>#REF!</f>
        <v>#REF!</v>
      </c>
      <c r="J24" s="68" t="e">
        <f t="shared" si="1"/>
        <v>#REF!</v>
      </c>
    </row>
    <row r="25" spans="1:10" ht="37.5" x14ac:dyDescent="0.3">
      <c r="A25" s="78" t="s">
        <v>166</v>
      </c>
      <c r="B25" s="74" t="s">
        <v>165</v>
      </c>
      <c r="C25" s="74" t="s">
        <v>151</v>
      </c>
      <c r="D25" s="111">
        <v>127.8</v>
      </c>
      <c r="G25" s="68">
        <f>'Прилож №3 ведомств.'!E144</f>
        <v>14057.9</v>
      </c>
      <c r="H25" s="71">
        <f t="shared" si="0"/>
        <v>0</v>
      </c>
      <c r="I25" s="68" t="e">
        <f>#REF!</f>
        <v>#REF!</v>
      </c>
      <c r="J25" s="68" t="e">
        <f t="shared" si="1"/>
        <v>#REF!</v>
      </c>
    </row>
    <row r="26" spans="1:10" ht="18.75" x14ac:dyDescent="0.3">
      <c r="A26" s="90" t="s">
        <v>173</v>
      </c>
      <c r="B26" s="74" t="s">
        <v>165</v>
      </c>
      <c r="C26" s="74" t="s">
        <v>139</v>
      </c>
      <c r="D26" s="111">
        <v>1365</v>
      </c>
      <c r="F26" s="71"/>
      <c r="G26" s="68">
        <f>'Прилож №3 ведомств.'!E145</f>
        <v>245.1</v>
      </c>
      <c r="H26" s="71">
        <f t="shared" si="0"/>
        <v>0</v>
      </c>
      <c r="I26" s="68" t="e">
        <f>#REF!</f>
        <v>#REF!</v>
      </c>
      <c r="J26" s="68" t="e">
        <f t="shared" si="1"/>
        <v>#REF!</v>
      </c>
    </row>
    <row r="27" spans="1:10" ht="18.75" x14ac:dyDescent="0.3">
      <c r="A27" s="90" t="s">
        <v>187</v>
      </c>
      <c r="B27" s="74" t="s">
        <v>188</v>
      </c>
      <c r="C27" s="74" t="s">
        <v>257</v>
      </c>
      <c r="D27" s="111">
        <f>D28+D29</f>
        <v>7926.8</v>
      </c>
      <c r="F27" s="71"/>
      <c r="G27" s="68">
        <f>'Прилож №3 ведомств.'!E149</f>
        <v>2170.2999999999997</v>
      </c>
      <c r="H27" s="71">
        <f t="shared" si="0"/>
        <v>0</v>
      </c>
      <c r="I27" s="68" t="e">
        <f>#REF!</f>
        <v>#REF!</v>
      </c>
      <c r="J27" s="68" t="e">
        <f t="shared" si="1"/>
        <v>#REF!</v>
      </c>
    </row>
    <row r="28" spans="1:10" ht="18.75" x14ac:dyDescent="0.3">
      <c r="A28" s="269" t="s">
        <v>189</v>
      </c>
      <c r="B28" s="74" t="s">
        <v>188</v>
      </c>
      <c r="C28" s="74" t="s">
        <v>93</v>
      </c>
      <c r="D28" s="111">
        <v>5585.5</v>
      </c>
      <c r="G28" s="68">
        <f>'Прилож №3 ведомств.'!E153</f>
        <v>11642.5</v>
      </c>
      <c r="H28" s="71">
        <f t="shared" si="0"/>
        <v>0</v>
      </c>
      <c r="I28" s="68" t="e">
        <f>#REF!</f>
        <v>#REF!</v>
      </c>
      <c r="J28" s="68" t="e">
        <f t="shared" si="1"/>
        <v>#REF!</v>
      </c>
    </row>
    <row r="29" spans="1:10" ht="18.75" x14ac:dyDescent="0.3">
      <c r="A29" s="90" t="s">
        <v>262</v>
      </c>
      <c r="B29" s="74" t="s">
        <v>188</v>
      </c>
      <c r="C29" s="74" t="s">
        <v>114</v>
      </c>
      <c r="D29" s="111">
        <f>3320-978.7</f>
        <v>2341.3000000000002</v>
      </c>
      <c r="F29" s="71"/>
      <c r="G29" s="68">
        <f>'Прилож №3 ведомств.'!E160</f>
        <v>12254.1</v>
      </c>
      <c r="H29" s="71">
        <f t="shared" si="0"/>
        <v>0</v>
      </c>
      <c r="I29" s="68" t="e">
        <f>#REF!</f>
        <v>#REF!</v>
      </c>
      <c r="J29" s="68" t="e">
        <f>G29-I29</f>
        <v>#REF!</v>
      </c>
    </row>
    <row r="30" spans="1:10" ht="18.75" x14ac:dyDescent="0.3">
      <c r="A30" s="90" t="s">
        <v>193</v>
      </c>
      <c r="B30" s="74" t="s">
        <v>194</v>
      </c>
      <c r="C30" s="74" t="s">
        <v>257</v>
      </c>
      <c r="D30" s="111">
        <f>D31+D32+D33</f>
        <v>14057.9</v>
      </c>
      <c r="G30" s="68">
        <f>'Прилож №3 ведомств.'!E161</f>
        <v>12254.1</v>
      </c>
      <c r="H30" s="71">
        <f t="shared" si="0"/>
        <v>0</v>
      </c>
      <c r="I30" s="68" t="e">
        <f>#REF!</f>
        <v>#REF!</v>
      </c>
      <c r="J30" s="68" t="e">
        <f t="shared" si="1"/>
        <v>#REF!</v>
      </c>
    </row>
    <row r="31" spans="1:10" ht="18.75" x14ac:dyDescent="0.3">
      <c r="A31" s="90" t="s">
        <v>195</v>
      </c>
      <c r="B31" s="74" t="s">
        <v>194</v>
      </c>
      <c r="C31" s="74" t="s">
        <v>93</v>
      </c>
      <c r="D31" s="111">
        <f>245+0.1</f>
        <v>245.1</v>
      </c>
      <c r="G31" s="68">
        <f>'Прилож №3 ведомств.'!E173</f>
        <v>4518.8999999999996</v>
      </c>
      <c r="H31" s="71">
        <f t="shared" si="0"/>
        <v>0</v>
      </c>
      <c r="I31" s="68" t="e">
        <f>#REF!</f>
        <v>#REF!</v>
      </c>
      <c r="J31" s="68" t="e">
        <f t="shared" si="1"/>
        <v>#REF!</v>
      </c>
    </row>
    <row r="32" spans="1:10" ht="18.75" x14ac:dyDescent="0.3">
      <c r="A32" s="90" t="s">
        <v>259</v>
      </c>
      <c r="B32" s="74" t="s">
        <v>194</v>
      </c>
      <c r="C32" s="74" t="s">
        <v>102</v>
      </c>
      <c r="D32" s="111">
        <f>2169.7+0.6</f>
        <v>2170.2999999999997</v>
      </c>
      <c r="G32" s="68">
        <f>'Прилож №3 ведомств.'!E174</f>
        <v>1980.5</v>
      </c>
      <c r="H32" s="71">
        <f t="shared" si="0"/>
        <v>0</v>
      </c>
      <c r="I32" s="68" t="e">
        <f>#REF!</f>
        <v>#REF!</v>
      </c>
      <c r="J32" s="68" t="e">
        <f t="shared" si="1"/>
        <v>#REF!</v>
      </c>
    </row>
    <row r="33" spans="1:10" ht="18.75" x14ac:dyDescent="0.3">
      <c r="A33" s="268" t="s">
        <v>201</v>
      </c>
      <c r="B33" s="89" t="s">
        <v>194</v>
      </c>
      <c r="C33" s="89" t="s">
        <v>114</v>
      </c>
      <c r="D33" s="111">
        <f>10663.8+978.7</f>
        <v>11642.5</v>
      </c>
      <c r="G33" s="68">
        <f>'Прилож №3 ведомств.'!E178</f>
        <v>2538.3999999999996</v>
      </c>
      <c r="H33" s="71">
        <f t="shared" si="0"/>
        <v>0</v>
      </c>
      <c r="I33" s="68" t="e">
        <f>#REF!</f>
        <v>#REF!</v>
      </c>
      <c r="J33" s="68" t="e">
        <f t="shared" si="1"/>
        <v>#REF!</v>
      </c>
    </row>
    <row r="34" spans="1:10" ht="18.75" x14ac:dyDescent="0.3">
      <c r="A34" s="268" t="s">
        <v>208</v>
      </c>
      <c r="B34" s="89" t="s">
        <v>125</v>
      </c>
      <c r="C34" s="270" t="s">
        <v>257</v>
      </c>
      <c r="D34" s="111">
        <f>D35</f>
        <v>12254.1</v>
      </c>
      <c r="F34" s="71"/>
      <c r="G34" s="292">
        <f>'Прилож №3 ведомств.'!E187</f>
        <v>93505</v>
      </c>
      <c r="H34" s="71">
        <f t="shared" si="0"/>
        <v>0</v>
      </c>
      <c r="I34" s="71" t="e">
        <f>I8+I9+I10+I11+I12+I13+I15+I17+I19+I22+I25+I29++I31</f>
        <v>#REF!</v>
      </c>
      <c r="J34" s="68" t="e">
        <f t="shared" si="1"/>
        <v>#REF!</v>
      </c>
    </row>
    <row r="35" spans="1:10" ht="18.75" x14ac:dyDescent="0.3">
      <c r="A35" s="90" t="s">
        <v>209</v>
      </c>
      <c r="B35" s="74" t="s">
        <v>125</v>
      </c>
      <c r="C35" s="271" t="s">
        <v>93</v>
      </c>
      <c r="D35" s="111">
        <v>12254.1</v>
      </c>
    </row>
    <row r="36" spans="1:10" ht="18.75" x14ac:dyDescent="0.3">
      <c r="A36" s="268" t="s">
        <v>215</v>
      </c>
      <c r="B36" s="89" t="s">
        <v>216</v>
      </c>
      <c r="C36" s="271" t="s">
        <v>257</v>
      </c>
      <c r="D36" s="111">
        <f>D37+D38</f>
        <v>4518.8999999999996</v>
      </c>
    </row>
    <row r="37" spans="1:10" ht="18.75" x14ac:dyDescent="0.3">
      <c r="A37" s="90" t="s">
        <v>217</v>
      </c>
      <c r="B37" s="89" t="s">
        <v>216</v>
      </c>
      <c r="C37" s="271" t="s">
        <v>95</v>
      </c>
      <c r="D37" s="111">
        <v>1980.5</v>
      </c>
    </row>
    <row r="38" spans="1:10" ht="18.75" x14ac:dyDescent="0.3">
      <c r="A38" s="269" t="s">
        <v>221</v>
      </c>
      <c r="B38" s="89" t="s">
        <v>216</v>
      </c>
      <c r="C38" s="270" t="s">
        <v>114</v>
      </c>
      <c r="D38" s="111">
        <f>2537.7+0.7</f>
        <v>2538.3999999999996</v>
      </c>
    </row>
    <row r="39" spans="1:10" ht="18.75" x14ac:dyDescent="0.3">
      <c r="A39" s="241" t="s">
        <v>226</v>
      </c>
      <c r="B39" s="153"/>
      <c r="C39" s="272"/>
      <c r="D39" s="155">
        <f>D12+D18+D20+D22+D24+D27+D30+D34+D36</f>
        <v>93505</v>
      </c>
      <c r="E39" s="71" t="e">
        <f>D39-#REF!</f>
        <v>#REF!</v>
      </c>
    </row>
    <row r="40" spans="1:10" ht="18.75" x14ac:dyDescent="0.3">
      <c r="A40" s="156"/>
      <c r="B40" s="157"/>
      <c r="C40" s="158"/>
      <c r="D40" s="273"/>
      <c r="E40" s="71"/>
    </row>
    <row r="41" spans="1:10" ht="18.75" x14ac:dyDescent="0.3">
      <c r="A41" s="274"/>
      <c r="B41" s="275"/>
      <c r="C41" s="276"/>
      <c r="D41" s="274"/>
    </row>
    <row r="42" spans="1:10" ht="18.75" x14ac:dyDescent="0.3">
      <c r="A42" s="261"/>
      <c r="B42" s="261"/>
      <c r="C42" s="261"/>
      <c r="D42" s="261"/>
    </row>
    <row r="43" spans="1:10" ht="18.75" x14ac:dyDescent="0.3">
      <c r="A43" s="261"/>
      <c r="B43" s="261"/>
      <c r="C43" s="261"/>
      <c r="D43" s="261"/>
    </row>
    <row r="49" spans="1:4" x14ac:dyDescent="0.2">
      <c r="A49" s="163"/>
      <c r="B49" s="164"/>
      <c r="C49" s="164"/>
      <c r="D49" s="164"/>
    </row>
    <row r="50" spans="1:4" ht="15.75" x14ac:dyDescent="0.25">
      <c r="A50" s="165"/>
      <c r="B50" s="165"/>
      <c r="C50" s="165"/>
      <c r="D50" s="165"/>
    </row>
    <row r="51" spans="1:4" ht="15.75" x14ac:dyDescent="0.25">
      <c r="A51" s="165"/>
      <c r="B51" s="165"/>
      <c r="C51" s="165"/>
      <c r="D51" s="165"/>
    </row>
    <row r="52" spans="1:4" x14ac:dyDescent="0.2">
      <c r="A52" s="164"/>
      <c r="B52" s="164"/>
      <c r="C52" s="164"/>
      <c r="D52" s="164"/>
    </row>
    <row r="53" spans="1:4" x14ac:dyDescent="0.2">
      <c r="A53" s="164"/>
      <c r="B53" s="164"/>
      <c r="C53" s="164"/>
      <c r="D53" s="164"/>
    </row>
    <row r="54" spans="1:4" x14ac:dyDescent="0.2">
      <c r="A54" s="351"/>
      <c r="B54" s="351"/>
      <c r="C54" s="351"/>
      <c r="D54" s="166"/>
    </row>
    <row r="55" spans="1:4" x14ac:dyDescent="0.2">
      <c r="A55" s="167"/>
      <c r="B55" s="167"/>
      <c r="C55" s="167"/>
      <c r="D55" s="168"/>
    </row>
    <row r="56" spans="1:4" x14ac:dyDescent="0.2">
      <c r="A56" s="167"/>
      <c r="B56" s="167"/>
      <c r="C56" s="167"/>
      <c r="D56" s="167"/>
    </row>
    <row r="57" spans="1:4" x14ac:dyDescent="0.2">
      <c r="A57" s="163"/>
      <c r="B57" s="169"/>
      <c r="C57" s="167"/>
      <c r="D57" s="170"/>
    </row>
    <row r="58" spans="1:4" x14ac:dyDescent="0.2">
      <c r="A58" s="163"/>
      <c r="B58" s="171"/>
      <c r="C58" s="167"/>
      <c r="D58" s="170"/>
    </row>
    <row r="59" spans="1:4" x14ac:dyDescent="0.2">
      <c r="A59" s="172"/>
      <c r="B59" s="173"/>
      <c r="C59" s="173"/>
      <c r="D59" s="174"/>
    </row>
    <row r="60" spans="1:4" x14ac:dyDescent="0.2">
      <c r="A60" s="172"/>
      <c r="B60" s="173"/>
      <c r="C60" s="173"/>
      <c r="D60" s="174"/>
    </row>
    <row r="61" spans="1:4" x14ac:dyDescent="0.2">
      <c r="A61" s="172"/>
      <c r="B61" s="173"/>
      <c r="C61" s="173"/>
      <c r="D61" s="174"/>
    </row>
    <row r="62" spans="1:4" x14ac:dyDescent="0.2">
      <c r="A62" s="172"/>
      <c r="B62" s="173"/>
      <c r="C62" s="173"/>
      <c r="D62" s="174"/>
    </row>
    <row r="63" spans="1:4" x14ac:dyDescent="0.2">
      <c r="A63" s="163"/>
      <c r="B63" s="167"/>
      <c r="C63" s="167"/>
      <c r="D63" s="170"/>
    </row>
    <row r="64" spans="1:4" x14ac:dyDescent="0.2">
      <c r="A64" s="163"/>
      <c r="B64" s="167"/>
      <c r="C64" s="167"/>
      <c r="D64" s="170"/>
    </row>
    <row r="65" spans="1:4" x14ac:dyDescent="0.2">
      <c r="A65" s="172"/>
      <c r="B65" s="173"/>
      <c r="C65" s="173"/>
      <c r="D65" s="174"/>
    </row>
    <row r="66" spans="1:4" x14ac:dyDescent="0.2">
      <c r="A66" s="172"/>
      <c r="B66" s="173"/>
      <c r="C66" s="173"/>
      <c r="D66" s="174"/>
    </row>
    <row r="67" spans="1:4" x14ac:dyDescent="0.2">
      <c r="A67" s="172"/>
      <c r="B67" s="173"/>
      <c r="C67" s="173"/>
      <c r="D67" s="174"/>
    </row>
    <row r="68" spans="1:4" x14ac:dyDescent="0.2">
      <c r="A68" s="172"/>
      <c r="B68" s="173"/>
      <c r="C68" s="173"/>
      <c r="D68" s="174"/>
    </row>
    <row r="69" spans="1:4" x14ac:dyDescent="0.2">
      <c r="A69" s="174"/>
      <c r="B69" s="173"/>
      <c r="C69" s="173"/>
      <c r="D69" s="174"/>
    </row>
    <row r="70" spans="1:4" x14ac:dyDescent="0.2">
      <c r="A70" s="172"/>
      <c r="B70" s="173"/>
      <c r="C70" s="173"/>
      <c r="D70" s="174"/>
    </row>
    <row r="71" spans="1:4" x14ac:dyDescent="0.2">
      <c r="A71" s="172"/>
      <c r="B71" s="173"/>
      <c r="C71" s="173"/>
      <c r="D71" s="174"/>
    </row>
    <row r="72" spans="1:4" x14ac:dyDescent="0.2">
      <c r="A72" s="172"/>
      <c r="B72" s="173"/>
      <c r="C72" s="173"/>
      <c r="D72" s="174"/>
    </row>
    <row r="73" spans="1:4" x14ac:dyDescent="0.2">
      <c r="A73" s="172"/>
      <c r="B73" s="173"/>
      <c r="C73" s="173"/>
      <c r="D73" s="174"/>
    </row>
    <row r="74" spans="1:4" x14ac:dyDescent="0.2">
      <c r="A74" s="172"/>
      <c r="B74" s="173"/>
      <c r="C74" s="173"/>
      <c r="D74" s="174"/>
    </row>
    <row r="75" spans="1:4" x14ac:dyDescent="0.2">
      <c r="A75" s="172"/>
      <c r="B75" s="173"/>
      <c r="C75" s="173"/>
      <c r="D75" s="174"/>
    </row>
    <row r="76" spans="1:4" x14ac:dyDescent="0.2">
      <c r="A76" s="172"/>
      <c r="B76" s="173"/>
      <c r="C76" s="173"/>
      <c r="D76" s="174"/>
    </row>
    <row r="77" spans="1:4" x14ac:dyDescent="0.2">
      <c r="A77" s="163"/>
      <c r="B77" s="167"/>
      <c r="C77" s="167"/>
      <c r="D77" s="170"/>
    </row>
    <row r="78" spans="1:4" x14ac:dyDescent="0.2">
      <c r="A78" s="163"/>
      <c r="B78" s="173"/>
      <c r="C78" s="173"/>
      <c r="D78" s="174"/>
    </row>
    <row r="79" spans="1:4" x14ac:dyDescent="0.2">
      <c r="A79" s="172"/>
      <c r="B79" s="173"/>
      <c r="C79" s="173"/>
      <c r="D79" s="174"/>
    </row>
    <row r="80" spans="1:4" x14ac:dyDescent="0.2">
      <c r="A80" s="172"/>
      <c r="B80" s="173"/>
      <c r="C80" s="173"/>
      <c r="D80" s="174"/>
    </row>
    <row r="81" spans="1:4" x14ac:dyDescent="0.2">
      <c r="A81" s="172"/>
      <c r="B81" s="173"/>
      <c r="C81" s="173"/>
      <c r="D81" s="174"/>
    </row>
    <row r="82" spans="1:4" x14ac:dyDescent="0.2">
      <c r="A82" s="172"/>
      <c r="B82" s="173"/>
      <c r="C82" s="173"/>
      <c r="D82" s="174"/>
    </row>
    <row r="83" spans="1:4" x14ac:dyDescent="0.2">
      <c r="A83" s="172"/>
      <c r="B83" s="173"/>
      <c r="C83" s="173"/>
      <c r="D83" s="172"/>
    </row>
    <row r="84" spans="1:4" x14ac:dyDescent="0.2">
      <c r="A84" s="172"/>
      <c r="B84" s="173"/>
      <c r="C84" s="173"/>
      <c r="D84" s="172"/>
    </row>
    <row r="85" spans="1:4" x14ac:dyDescent="0.2">
      <c r="A85" s="172"/>
      <c r="B85" s="173"/>
      <c r="C85" s="173"/>
      <c r="D85" s="174"/>
    </row>
    <row r="86" spans="1:4" x14ac:dyDescent="0.2">
      <c r="A86" s="172"/>
      <c r="B86" s="173"/>
      <c r="C86" s="173"/>
      <c r="D86" s="174"/>
    </row>
    <row r="87" spans="1:4" x14ac:dyDescent="0.2">
      <c r="A87" s="172"/>
      <c r="B87" s="173"/>
      <c r="C87" s="173"/>
      <c r="D87" s="174"/>
    </row>
    <row r="88" spans="1:4" x14ac:dyDescent="0.2">
      <c r="A88" s="172"/>
      <c r="B88" s="173"/>
      <c r="C88" s="173"/>
      <c r="D88" s="174"/>
    </row>
    <row r="89" spans="1:4" x14ac:dyDescent="0.2">
      <c r="A89" s="172"/>
      <c r="B89" s="173"/>
      <c r="C89" s="173"/>
      <c r="D89" s="174"/>
    </row>
    <row r="90" spans="1:4" x14ac:dyDescent="0.2">
      <c r="A90" s="172"/>
      <c r="B90" s="173"/>
      <c r="C90" s="173"/>
      <c r="D90" s="174"/>
    </row>
    <row r="91" spans="1:4" x14ac:dyDescent="0.2">
      <c r="A91" s="172"/>
      <c r="B91" s="173"/>
      <c r="C91" s="173"/>
      <c r="D91" s="174"/>
    </row>
    <row r="92" spans="1:4" x14ac:dyDescent="0.2">
      <c r="A92" s="172"/>
      <c r="B92" s="173"/>
      <c r="C92" s="173"/>
      <c r="D92" s="174"/>
    </row>
    <row r="93" spans="1:4" x14ac:dyDescent="0.2">
      <c r="A93" s="172"/>
      <c r="B93" s="173"/>
      <c r="C93" s="173"/>
      <c r="D93" s="174"/>
    </row>
    <row r="94" spans="1:4" x14ac:dyDescent="0.2">
      <c r="A94" s="172"/>
      <c r="B94" s="173"/>
      <c r="C94" s="173"/>
      <c r="D94" s="174"/>
    </row>
    <row r="95" spans="1:4" x14ac:dyDescent="0.2">
      <c r="A95" s="163"/>
      <c r="B95" s="167"/>
      <c r="C95" s="167"/>
      <c r="D95" s="170"/>
    </row>
    <row r="96" spans="1:4" x14ac:dyDescent="0.2">
      <c r="A96" s="172"/>
      <c r="B96" s="173"/>
      <c r="C96" s="173"/>
      <c r="D96" s="174"/>
    </row>
    <row r="97" spans="1:4" x14ac:dyDescent="0.2">
      <c r="A97" s="172"/>
      <c r="B97" s="173"/>
      <c r="C97" s="173"/>
      <c r="D97" s="174"/>
    </row>
    <row r="98" spans="1:4" x14ac:dyDescent="0.2">
      <c r="A98" s="172"/>
      <c r="B98" s="173"/>
      <c r="C98" s="173"/>
      <c r="D98" s="174"/>
    </row>
    <row r="99" spans="1:4" x14ac:dyDescent="0.2">
      <c r="A99" s="163"/>
      <c r="B99" s="167"/>
      <c r="C99" s="167"/>
      <c r="D99" s="170"/>
    </row>
    <row r="100" spans="1:4" x14ac:dyDescent="0.2">
      <c r="A100" s="172"/>
      <c r="B100" s="173"/>
      <c r="C100" s="173"/>
      <c r="D100" s="174"/>
    </row>
    <row r="101" spans="1:4" x14ac:dyDescent="0.2">
      <c r="A101" s="172"/>
      <c r="B101" s="173"/>
      <c r="C101" s="173"/>
      <c r="D101" s="172"/>
    </row>
    <row r="102" spans="1:4" x14ac:dyDescent="0.2">
      <c r="A102" s="172"/>
      <c r="B102" s="173"/>
      <c r="C102" s="173"/>
      <c r="D102" s="174"/>
    </row>
    <row r="103" spans="1:4" x14ac:dyDescent="0.2">
      <c r="A103" s="172"/>
      <c r="B103" s="173"/>
      <c r="C103" s="173"/>
      <c r="D103" s="174"/>
    </row>
    <row r="104" spans="1:4" x14ac:dyDescent="0.2">
      <c r="A104" s="172"/>
      <c r="B104" s="173"/>
      <c r="C104" s="173"/>
      <c r="D104" s="174"/>
    </row>
    <row r="105" spans="1:4" x14ac:dyDescent="0.2">
      <c r="A105" s="172"/>
      <c r="B105" s="173"/>
      <c r="C105" s="173"/>
      <c r="D105" s="174"/>
    </row>
    <row r="106" spans="1:4" x14ac:dyDescent="0.2">
      <c r="A106" s="172"/>
      <c r="B106" s="173"/>
      <c r="C106" s="173"/>
      <c r="D106" s="174"/>
    </row>
    <row r="107" spans="1:4" x14ac:dyDescent="0.2">
      <c r="A107" s="172"/>
      <c r="B107" s="173"/>
      <c r="C107" s="173"/>
      <c r="D107" s="174"/>
    </row>
    <row r="108" spans="1:4" x14ac:dyDescent="0.2">
      <c r="A108" s="172"/>
      <c r="B108" s="173"/>
      <c r="C108" s="173"/>
      <c r="D108" s="174"/>
    </row>
    <row r="109" spans="1:4" x14ac:dyDescent="0.2">
      <c r="A109" s="172"/>
      <c r="B109" s="173"/>
      <c r="C109" s="173"/>
      <c r="D109" s="174"/>
    </row>
    <row r="110" spans="1:4" x14ac:dyDescent="0.2">
      <c r="A110" s="172"/>
      <c r="B110" s="173"/>
      <c r="C110" s="173"/>
      <c r="D110" s="174"/>
    </row>
    <row r="111" spans="1:4" x14ac:dyDescent="0.2">
      <c r="A111" s="172"/>
      <c r="B111" s="173"/>
      <c r="C111" s="173"/>
      <c r="D111" s="174"/>
    </row>
    <row r="112" spans="1:4" x14ac:dyDescent="0.2">
      <c r="A112" s="172"/>
      <c r="B112" s="173"/>
      <c r="C112" s="173"/>
      <c r="D112" s="174"/>
    </row>
    <row r="113" spans="1:4" x14ac:dyDescent="0.2">
      <c r="A113" s="172"/>
      <c r="B113" s="173"/>
      <c r="C113" s="173"/>
      <c r="D113" s="174"/>
    </row>
    <row r="114" spans="1:4" x14ac:dyDescent="0.2">
      <c r="A114" s="172"/>
      <c r="B114" s="173"/>
      <c r="C114" s="173"/>
      <c r="D114" s="174"/>
    </row>
    <row r="115" spans="1:4" x14ac:dyDescent="0.2">
      <c r="A115" s="172"/>
      <c r="B115" s="173"/>
      <c r="C115" s="173"/>
      <c r="D115" s="174"/>
    </row>
    <row r="116" spans="1:4" x14ac:dyDescent="0.2">
      <c r="A116" s="172"/>
      <c r="B116" s="173"/>
      <c r="C116" s="176"/>
      <c r="D116" s="174"/>
    </row>
    <row r="117" spans="1:4" x14ac:dyDescent="0.2">
      <c r="A117" s="172"/>
      <c r="B117" s="173"/>
      <c r="C117" s="173"/>
      <c r="D117" s="174"/>
    </row>
    <row r="118" spans="1:4" x14ac:dyDescent="0.2">
      <c r="A118" s="172"/>
      <c r="B118" s="173"/>
      <c r="C118" s="173"/>
      <c r="D118" s="174"/>
    </row>
    <row r="119" spans="1:4" x14ac:dyDescent="0.2">
      <c r="A119" s="172"/>
      <c r="B119" s="173"/>
      <c r="C119" s="173"/>
      <c r="D119" s="174"/>
    </row>
    <row r="120" spans="1:4" x14ac:dyDescent="0.2">
      <c r="A120" s="172"/>
      <c r="B120" s="173"/>
      <c r="C120" s="173"/>
      <c r="D120" s="174"/>
    </row>
    <row r="121" spans="1:4" x14ac:dyDescent="0.2">
      <c r="A121" s="172"/>
      <c r="B121" s="173"/>
      <c r="C121" s="173"/>
      <c r="D121" s="174"/>
    </row>
    <row r="122" spans="1:4" x14ac:dyDescent="0.2">
      <c r="A122" s="172"/>
      <c r="B122" s="173"/>
      <c r="C122" s="173"/>
      <c r="D122" s="174"/>
    </row>
    <row r="123" spans="1:4" x14ac:dyDescent="0.2">
      <c r="A123" s="172"/>
      <c r="B123" s="173"/>
      <c r="C123" s="173"/>
      <c r="D123" s="174"/>
    </row>
    <row r="124" spans="1:4" x14ac:dyDescent="0.2">
      <c r="A124" s="172"/>
      <c r="B124" s="173"/>
      <c r="C124" s="173"/>
      <c r="D124" s="174"/>
    </row>
    <row r="125" spans="1:4" x14ac:dyDescent="0.2">
      <c r="A125" s="172"/>
      <c r="B125" s="173"/>
      <c r="C125" s="173"/>
      <c r="D125" s="174"/>
    </row>
    <row r="126" spans="1:4" x14ac:dyDescent="0.2">
      <c r="A126" s="172"/>
      <c r="B126" s="173"/>
      <c r="C126" s="173"/>
      <c r="D126" s="174"/>
    </row>
    <row r="127" spans="1:4" x14ac:dyDescent="0.2">
      <c r="A127" s="172"/>
      <c r="B127" s="173"/>
      <c r="C127" s="173"/>
      <c r="D127" s="174"/>
    </row>
    <row r="128" spans="1:4" x14ac:dyDescent="0.2">
      <c r="A128" s="172"/>
      <c r="B128" s="173"/>
      <c r="C128" s="173"/>
      <c r="D128" s="174"/>
    </row>
    <row r="129" spans="1:4" x14ac:dyDescent="0.2">
      <c r="A129" s="172"/>
      <c r="B129" s="173"/>
      <c r="C129" s="173"/>
      <c r="D129" s="174"/>
    </row>
    <row r="130" spans="1:4" x14ac:dyDescent="0.2">
      <c r="A130" s="172"/>
      <c r="B130" s="173"/>
      <c r="C130" s="173"/>
      <c r="D130" s="174"/>
    </row>
    <row r="131" spans="1:4" x14ac:dyDescent="0.2">
      <c r="A131" s="172"/>
      <c r="B131" s="173"/>
      <c r="C131" s="173"/>
      <c r="D131" s="174"/>
    </row>
    <row r="132" spans="1:4" x14ac:dyDescent="0.2">
      <c r="A132" s="172"/>
      <c r="B132" s="173"/>
      <c r="C132" s="173"/>
      <c r="D132" s="174"/>
    </row>
    <row r="133" spans="1:4" x14ac:dyDescent="0.2">
      <c r="A133" s="172"/>
      <c r="B133" s="173"/>
      <c r="C133" s="173"/>
      <c r="D133" s="174"/>
    </row>
    <row r="134" spans="1:4" x14ac:dyDescent="0.2">
      <c r="A134" s="163"/>
      <c r="B134" s="167"/>
      <c r="C134" s="167"/>
      <c r="D134" s="170"/>
    </row>
    <row r="135" spans="1:4" x14ac:dyDescent="0.2">
      <c r="A135" s="163"/>
      <c r="B135" s="167"/>
      <c r="C135" s="167"/>
      <c r="D135" s="163"/>
    </row>
    <row r="136" spans="1:4" x14ac:dyDescent="0.2">
      <c r="A136" s="163"/>
      <c r="B136" s="167"/>
      <c r="C136" s="167"/>
      <c r="D136" s="163"/>
    </row>
    <row r="137" spans="1:4" x14ac:dyDescent="0.2">
      <c r="A137" s="172"/>
      <c r="B137" s="173"/>
      <c r="C137" s="173"/>
      <c r="D137" s="172"/>
    </row>
    <row r="138" spans="1:4" x14ac:dyDescent="0.2">
      <c r="A138" s="172"/>
      <c r="B138" s="173"/>
      <c r="C138" s="173"/>
      <c r="D138" s="172"/>
    </row>
    <row r="139" spans="1:4" x14ac:dyDescent="0.2">
      <c r="A139" s="172"/>
      <c r="B139" s="173"/>
      <c r="C139" s="173"/>
      <c r="D139" s="172"/>
    </row>
    <row r="140" spans="1:4" x14ac:dyDescent="0.2">
      <c r="A140" s="172"/>
      <c r="B140" s="173"/>
      <c r="C140" s="173"/>
      <c r="D140" s="172"/>
    </row>
    <row r="141" spans="1:4" x14ac:dyDescent="0.2">
      <c r="A141" s="172"/>
      <c r="B141" s="173"/>
      <c r="C141" s="173"/>
      <c r="D141" s="172"/>
    </row>
    <row r="142" spans="1:4" x14ac:dyDescent="0.2">
      <c r="A142" s="172"/>
      <c r="B142" s="173"/>
      <c r="C142" s="173"/>
      <c r="D142" s="172"/>
    </row>
    <row r="143" spans="1:4" x14ac:dyDescent="0.2">
      <c r="A143" s="172"/>
      <c r="B143" s="173"/>
      <c r="C143" s="173"/>
      <c r="D143" s="172"/>
    </row>
    <row r="144" spans="1:4" x14ac:dyDescent="0.2">
      <c r="A144" s="172"/>
      <c r="B144" s="173"/>
      <c r="C144" s="173"/>
      <c r="D144" s="172"/>
    </row>
    <row r="145" spans="1:4" x14ac:dyDescent="0.2">
      <c r="A145" s="172"/>
      <c r="B145" s="173"/>
      <c r="C145" s="173"/>
      <c r="D145" s="172"/>
    </row>
    <row r="146" spans="1:4" x14ac:dyDescent="0.2">
      <c r="A146" s="163"/>
      <c r="B146" s="177"/>
      <c r="C146" s="167"/>
      <c r="D146" s="163"/>
    </row>
    <row r="147" spans="1:4" x14ac:dyDescent="0.2">
      <c r="A147" s="163"/>
      <c r="B147" s="177"/>
      <c r="C147" s="167"/>
      <c r="D147" s="163"/>
    </row>
    <row r="148" spans="1:4" x14ac:dyDescent="0.2">
      <c r="A148" s="172"/>
      <c r="B148" s="178"/>
      <c r="C148" s="173"/>
      <c r="D148" s="172"/>
    </row>
    <row r="149" spans="1:4" x14ac:dyDescent="0.2">
      <c r="A149" s="172"/>
      <c r="B149" s="173"/>
      <c r="C149" s="173"/>
      <c r="D149" s="172"/>
    </row>
    <row r="150" spans="1:4" x14ac:dyDescent="0.2">
      <c r="A150" s="172"/>
      <c r="B150" s="173"/>
      <c r="C150" s="173"/>
      <c r="D150" s="172"/>
    </row>
    <row r="151" spans="1:4" x14ac:dyDescent="0.2">
      <c r="A151" s="172"/>
      <c r="B151" s="173"/>
      <c r="C151" s="173"/>
      <c r="D151" s="172"/>
    </row>
    <row r="152" spans="1:4" x14ac:dyDescent="0.2">
      <c r="A152" s="172"/>
      <c r="B152" s="173"/>
      <c r="C152" s="173"/>
      <c r="D152" s="172"/>
    </row>
    <row r="153" spans="1:4" x14ac:dyDescent="0.2">
      <c r="A153" s="172"/>
      <c r="B153" s="173"/>
      <c r="C153" s="173"/>
      <c r="D153" s="172"/>
    </row>
    <row r="154" spans="1:4" x14ac:dyDescent="0.2">
      <c r="A154" s="172"/>
      <c r="B154" s="173"/>
      <c r="C154" s="173"/>
      <c r="D154" s="172"/>
    </row>
    <row r="155" spans="1:4" x14ac:dyDescent="0.2">
      <c r="A155" s="172"/>
      <c r="B155" s="173"/>
      <c r="C155" s="173"/>
      <c r="D155" s="172"/>
    </row>
    <row r="156" spans="1:4" x14ac:dyDescent="0.2">
      <c r="A156" s="172"/>
      <c r="B156" s="173"/>
      <c r="C156" s="173"/>
      <c r="D156" s="172"/>
    </row>
    <row r="157" spans="1:4" x14ac:dyDescent="0.2">
      <c r="A157" s="172"/>
      <c r="B157" s="173"/>
      <c r="C157" s="173"/>
      <c r="D157" s="172"/>
    </row>
    <row r="158" spans="1:4" x14ac:dyDescent="0.2">
      <c r="A158" s="172"/>
      <c r="B158" s="173"/>
      <c r="C158" s="173"/>
      <c r="D158" s="172"/>
    </row>
    <row r="159" spans="1:4" x14ac:dyDescent="0.2">
      <c r="A159" s="172"/>
      <c r="B159" s="173"/>
      <c r="C159" s="173"/>
      <c r="D159" s="172"/>
    </row>
    <row r="160" spans="1:4" x14ac:dyDescent="0.2">
      <c r="A160" s="172"/>
      <c r="B160" s="173"/>
      <c r="C160" s="173"/>
      <c r="D160" s="172"/>
    </row>
    <row r="161" spans="1:4" x14ac:dyDescent="0.2">
      <c r="A161" s="172"/>
      <c r="B161" s="173"/>
      <c r="C161" s="173"/>
      <c r="D161" s="172"/>
    </row>
    <row r="162" spans="1:4" x14ac:dyDescent="0.2">
      <c r="A162" s="172"/>
      <c r="B162" s="173"/>
      <c r="C162" s="173"/>
      <c r="D162" s="172"/>
    </row>
    <row r="163" spans="1:4" x14ac:dyDescent="0.2">
      <c r="A163" s="172"/>
      <c r="B163" s="173"/>
      <c r="C163" s="173"/>
      <c r="D163" s="172"/>
    </row>
    <row r="164" spans="1:4" x14ac:dyDescent="0.2">
      <c r="A164" s="172"/>
      <c r="B164" s="173"/>
      <c r="C164" s="173"/>
      <c r="D164" s="172"/>
    </row>
    <row r="165" spans="1:4" x14ac:dyDescent="0.2">
      <c r="A165" s="172"/>
      <c r="B165" s="173"/>
      <c r="C165" s="173"/>
      <c r="D165" s="172"/>
    </row>
    <row r="166" spans="1:4" x14ac:dyDescent="0.2">
      <c r="A166" s="172"/>
      <c r="B166" s="173"/>
      <c r="C166" s="173"/>
      <c r="D166" s="172"/>
    </row>
    <row r="167" spans="1:4" x14ac:dyDescent="0.2">
      <c r="A167" s="172"/>
      <c r="B167" s="173"/>
      <c r="C167" s="173"/>
      <c r="D167" s="172"/>
    </row>
    <row r="168" spans="1:4" x14ac:dyDescent="0.2">
      <c r="A168" s="172"/>
      <c r="B168" s="173"/>
      <c r="C168" s="173"/>
      <c r="D168" s="172"/>
    </row>
    <row r="169" spans="1:4" x14ac:dyDescent="0.2">
      <c r="A169" s="172"/>
      <c r="B169" s="173"/>
      <c r="C169" s="173"/>
      <c r="D169" s="172"/>
    </row>
    <row r="170" spans="1:4" x14ac:dyDescent="0.2">
      <c r="A170" s="172"/>
      <c r="B170" s="173"/>
      <c r="C170" s="173"/>
      <c r="D170" s="172"/>
    </row>
    <row r="171" spans="1:4" x14ac:dyDescent="0.2">
      <c r="A171" s="172"/>
      <c r="B171" s="173"/>
      <c r="C171" s="173"/>
      <c r="D171" s="172"/>
    </row>
    <row r="172" spans="1:4" x14ac:dyDescent="0.2">
      <c r="A172" s="172"/>
      <c r="B172" s="173"/>
      <c r="C172" s="173"/>
      <c r="D172" s="172"/>
    </row>
    <row r="173" spans="1:4" x14ac:dyDescent="0.2">
      <c r="A173" s="172"/>
      <c r="B173" s="173"/>
      <c r="C173" s="173"/>
      <c r="D173" s="172"/>
    </row>
    <row r="174" spans="1:4" x14ac:dyDescent="0.2">
      <c r="A174" s="172"/>
      <c r="B174" s="173"/>
      <c r="C174" s="173"/>
      <c r="D174" s="172"/>
    </row>
    <row r="175" spans="1:4" x14ac:dyDescent="0.2">
      <c r="A175" s="172"/>
      <c r="B175" s="173"/>
      <c r="C175" s="173"/>
      <c r="D175" s="172"/>
    </row>
    <row r="176" spans="1:4" x14ac:dyDescent="0.2">
      <c r="A176" s="172"/>
      <c r="B176" s="173"/>
      <c r="C176" s="173"/>
      <c r="D176" s="172"/>
    </row>
    <row r="177" spans="1:4" x14ac:dyDescent="0.2">
      <c r="A177" s="172"/>
      <c r="B177" s="173"/>
      <c r="C177" s="173"/>
      <c r="D177" s="172"/>
    </row>
    <row r="178" spans="1:4" x14ac:dyDescent="0.2">
      <c r="A178" s="172"/>
      <c r="B178" s="173"/>
      <c r="C178" s="173"/>
      <c r="D178" s="172"/>
    </row>
    <row r="179" spans="1:4" x14ac:dyDescent="0.2">
      <c r="A179" s="172"/>
      <c r="B179" s="173"/>
      <c r="C179" s="173"/>
      <c r="D179" s="172"/>
    </row>
    <row r="180" spans="1:4" x14ac:dyDescent="0.2">
      <c r="A180" s="172"/>
      <c r="B180" s="173"/>
      <c r="C180" s="173"/>
      <c r="D180" s="172"/>
    </row>
    <row r="181" spans="1:4" x14ac:dyDescent="0.2">
      <c r="A181" s="172"/>
      <c r="B181" s="173"/>
      <c r="C181" s="173"/>
      <c r="D181" s="172"/>
    </row>
    <row r="182" spans="1:4" x14ac:dyDescent="0.2">
      <c r="A182" s="163"/>
      <c r="B182" s="171"/>
      <c r="C182" s="167"/>
      <c r="D182" s="163"/>
    </row>
    <row r="183" spans="1:4" x14ac:dyDescent="0.2">
      <c r="A183" s="172"/>
      <c r="B183" s="179"/>
      <c r="C183" s="173"/>
      <c r="D183" s="172"/>
    </row>
    <row r="184" spans="1:4" x14ac:dyDescent="0.2">
      <c r="A184" s="172"/>
      <c r="B184" s="179"/>
      <c r="C184" s="173"/>
      <c r="D184" s="172"/>
    </row>
    <row r="185" spans="1:4" x14ac:dyDescent="0.2">
      <c r="A185" s="172"/>
      <c r="B185" s="173"/>
      <c r="C185" s="173"/>
      <c r="D185" s="172"/>
    </row>
    <row r="186" spans="1:4" x14ac:dyDescent="0.2">
      <c r="A186" s="172"/>
      <c r="B186" s="173"/>
      <c r="C186" s="173"/>
      <c r="D186" s="172"/>
    </row>
    <row r="187" spans="1:4" x14ac:dyDescent="0.2">
      <c r="A187" s="172"/>
      <c r="B187" s="173"/>
      <c r="C187" s="173"/>
      <c r="D187" s="172"/>
    </row>
    <row r="188" spans="1:4" x14ac:dyDescent="0.2">
      <c r="A188" s="172"/>
      <c r="B188" s="173"/>
      <c r="C188" s="173"/>
      <c r="D188" s="172"/>
    </row>
    <row r="189" spans="1:4" x14ac:dyDescent="0.2">
      <c r="A189" s="172"/>
      <c r="B189" s="173"/>
      <c r="C189" s="173"/>
      <c r="D189" s="172"/>
    </row>
    <row r="190" spans="1:4" x14ac:dyDescent="0.2">
      <c r="A190" s="172"/>
      <c r="B190" s="173"/>
      <c r="C190" s="173"/>
      <c r="D190" s="172"/>
    </row>
    <row r="191" spans="1:4" x14ac:dyDescent="0.2">
      <c r="A191" s="172"/>
      <c r="B191" s="173"/>
      <c r="C191" s="173"/>
      <c r="D191" s="172"/>
    </row>
    <row r="192" spans="1:4" x14ac:dyDescent="0.2">
      <c r="A192" s="172"/>
      <c r="B192" s="173"/>
      <c r="C192" s="173"/>
      <c r="D192" s="172"/>
    </row>
    <row r="193" spans="1:4" x14ac:dyDescent="0.2">
      <c r="A193" s="163"/>
      <c r="B193" s="177"/>
      <c r="C193" s="167"/>
      <c r="D193" s="163"/>
    </row>
    <row r="194" spans="1:4" x14ac:dyDescent="0.2">
      <c r="A194" s="172"/>
      <c r="B194" s="178"/>
      <c r="C194" s="173"/>
      <c r="D194" s="172"/>
    </row>
    <row r="195" spans="1:4" x14ac:dyDescent="0.2">
      <c r="A195" s="172"/>
      <c r="B195" s="178"/>
      <c r="C195" s="173"/>
      <c r="D195" s="172"/>
    </row>
    <row r="196" spans="1:4" x14ac:dyDescent="0.2">
      <c r="A196" s="163"/>
      <c r="B196" s="167"/>
      <c r="C196" s="167"/>
      <c r="D196" s="163"/>
    </row>
    <row r="197" spans="1:4" x14ac:dyDescent="0.2">
      <c r="A197" s="163"/>
      <c r="B197" s="167"/>
      <c r="C197" s="167"/>
      <c r="D197" s="163"/>
    </row>
    <row r="198" spans="1:4" x14ac:dyDescent="0.2">
      <c r="A198" s="172"/>
      <c r="B198" s="173"/>
      <c r="C198" s="173"/>
      <c r="D198" s="172"/>
    </row>
    <row r="199" spans="1:4" x14ac:dyDescent="0.2">
      <c r="A199" s="172"/>
      <c r="B199" s="173"/>
      <c r="C199" s="173"/>
      <c r="D199" s="172"/>
    </row>
    <row r="200" spans="1:4" x14ac:dyDescent="0.2">
      <c r="A200" s="163"/>
      <c r="B200" s="167"/>
      <c r="C200" s="167"/>
      <c r="D200" s="163"/>
    </row>
    <row r="201" spans="1:4" x14ac:dyDescent="0.2">
      <c r="A201" s="172"/>
      <c r="B201" s="173"/>
      <c r="C201" s="173"/>
      <c r="D201" s="172"/>
    </row>
    <row r="202" spans="1:4" x14ac:dyDescent="0.2">
      <c r="A202" s="172"/>
      <c r="B202" s="173"/>
      <c r="C202" s="173"/>
      <c r="D202" s="172"/>
    </row>
    <row r="203" spans="1:4" x14ac:dyDescent="0.2">
      <c r="A203" s="172"/>
      <c r="B203" s="173"/>
      <c r="C203" s="173"/>
      <c r="D203" s="172"/>
    </row>
    <row r="204" spans="1:4" x14ac:dyDescent="0.2">
      <c r="A204" s="163"/>
      <c r="B204" s="167"/>
      <c r="C204" s="180"/>
      <c r="D204" s="163"/>
    </row>
    <row r="205" spans="1:4" x14ac:dyDescent="0.2">
      <c r="A205" s="163"/>
      <c r="B205" s="167"/>
      <c r="C205" s="167"/>
      <c r="D205" s="163"/>
    </row>
    <row r="206" spans="1:4" x14ac:dyDescent="0.2">
      <c r="A206" s="172"/>
      <c r="B206" s="167"/>
      <c r="C206" s="167"/>
      <c r="D206" s="163"/>
    </row>
    <row r="207" spans="1:4" x14ac:dyDescent="0.2">
      <c r="A207" s="172"/>
      <c r="B207" s="173"/>
      <c r="C207" s="173"/>
      <c r="D207" s="172"/>
    </row>
    <row r="208" spans="1:4" x14ac:dyDescent="0.2">
      <c r="A208" s="172"/>
      <c r="B208" s="173"/>
      <c r="C208" s="173"/>
      <c r="D208" s="172"/>
    </row>
    <row r="209" spans="1:4" x14ac:dyDescent="0.2">
      <c r="A209" s="172"/>
      <c r="B209" s="173"/>
      <c r="C209" s="173"/>
      <c r="D209" s="172"/>
    </row>
    <row r="210" spans="1:4" x14ac:dyDescent="0.2">
      <c r="A210" s="172"/>
      <c r="B210" s="173"/>
      <c r="C210" s="173"/>
      <c r="D210" s="172"/>
    </row>
    <row r="211" spans="1:4" x14ac:dyDescent="0.2">
      <c r="A211" s="163"/>
      <c r="B211" s="177"/>
      <c r="C211" s="167"/>
      <c r="D211" s="163"/>
    </row>
    <row r="212" spans="1:4" x14ac:dyDescent="0.2">
      <c r="A212" s="172"/>
      <c r="B212" s="178"/>
      <c r="C212" s="173"/>
      <c r="D212" s="172"/>
    </row>
    <row r="213" spans="1:4" x14ac:dyDescent="0.2">
      <c r="A213" s="172"/>
      <c r="B213" s="178"/>
      <c r="C213" s="173"/>
      <c r="D213" s="172"/>
    </row>
    <row r="214" spans="1:4" x14ac:dyDescent="0.2">
      <c r="A214" s="163"/>
      <c r="B214" s="167"/>
      <c r="C214" s="167"/>
      <c r="D214" s="163"/>
    </row>
    <row r="215" spans="1:4" x14ac:dyDescent="0.2">
      <c r="A215" s="163"/>
      <c r="B215" s="167"/>
      <c r="C215" s="167"/>
      <c r="D215" s="163"/>
    </row>
    <row r="216" spans="1:4" x14ac:dyDescent="0.2">
      <c r="A216" s="172"/>
      <c r="B216" s="173"/>
      <c r="C216" s="173"/>
      <c r="D216" s="172"/>
    </row>
    <row r="217" spans="1:4" x14ac:dyDescent="0.2">
      <c r="A217" s="172"/>
      <c r="B217" s="173"/>
      <c r="C217" s="173"/>
      <c r="D217" s="172"/>
    </row>
    <row r="218" spans="1:4" x14ac:dyDescent="0.2">
      <c r="A218" s="163"/>
      <c r="B218" s="167"/>
      <c r="C218" s="167"/>
      <c r="D218" s="163"/>
    </row>
    <row r="219" spans="1:4" x14ac:dyDescent="0.2">
      <c r="A219" s="163"/>
      <c r="B219" s="167"/>
      <c r="C219" s="167"/>
      <c r="D219" s="163"/>
    </row>
    <row r="220" spans="1:4" x14ac:dyDescent="0.2">
      <c r="A220" s="172"/>
      <c r="B220" s="173"/>
      <c r="C220" s="173"/>
      <c r="D220" s="172"/>
    </row>
    <row r="221" spans="1:4" x14ac:dyDescent="0.2">
      <c r="A221" s="172"/>
      <c r="B221" s="173"/>
      <c r="C221" s="173"/>
      <c r="D221" s="172"/>
    </row>
    <row r="222" spans="1:4" x14ac:dyDescent="0.2">
      <c r="A222" s="172"/>
      <c r="B222" s="173"/>
      <c r="C222" s="173"/>
      <c r="D222" s="172"/>
    </row>
    <row r="223" spans="1:4" x14ac:dyDescent="0.2">
      <c r="A223" s="172"/>
      <c r="B223" s="173"/>
      <c r="C223" s="173"/>
      <c r="D223" s="172"/>
    </row>
    <row r="224" spans="1:4" x14ac:dyDescent="0.2">
      <c r="A224" s="172"/>
      <c r="B224" s="173"/>
      <c r="C224" s="173"/>
      <c r="D224" s="172"/>
    </row>
    <row r="225" spans="1:4" x14ac:dyDescent="0.2">
      <c r="A225" s="172"/>
      <c r="B225" s="173"/>
      <c r="C225" s="173"/>
      <c r="D225" s="172"/>
    </row>
    <row r="226" spans="1:4" x14ac:dyDescent="0.2">
      <c r="A226" s="163"/>
      <c r="B226" s="167"/>
      <c r="C226" s="167"/>
      <c r="D226" s="163"/>
    </row>
    <row r="227" spans="1:4" x14ac:dyDescent="0.2">
      <c r="A227" s="172"/>
      <c r="B227" s="173"/>
      <c r="C227" s="173"/>
      <c r="D227" s="172"/>
    </row>
    <row r="228" spans="1:4" x14ac:dyDescent="0.2">
      <c r="A228" s="172"/>
      <c r="B228" s="173"/>
      <c r="C228" s="173"/>
      <c r="D228" s="172"/>
    </row>
    <row r="229" spans="1:4" x14ac:dyDescent="0.2">
      <c r="A229" s="172"/>
      <c r="B229" s="173"/>
      <c r="C229" s="173"/>
      <c r="D229" s="172"/>
    </row>
    <row r="230" spans="1:4" x14ac:dyDescent="0.2">
      <c r="A230" s="172"/>
      <c r="B230" s="173"/>
      <c r="C230" s="173"/>
      <c r="D230" s="172"/>
    </row>
    <row r="231" spans="1:4" x14ac:dyDescent="0.2">
      <c r="A231" s="172"/>
      <c r="B231" s="173"/>
      <c r="C231" s="173"/>
      <c r="D231" s="172"/>
    </row>
    <row r="232" spans="1:4" x14ac:dyDescent="0.2">
      <c r="A232" s="172"/>
      <c r="B232" s="173"/>
      <c r="C232" s="173"/>
      <c r="D232" s="172"/>
    </row>
    <row r="233" spans="1:4" x14ac:dyDescent="0.2">
      <c r="A233" s="172"/>
      <c r="B233" s="173"/>
      <c r="C233" s="173"/>
      <c r="D233" s="172"/>
    </row>
    <row r="234" spans="1:4" x14ac:dyDescent="0.2">
      <c r="A234" s="172"/>
      <c r="B234" s="173"/>
      <c r="C234" s="173"/>
      <c r="D234" s="172"/>
    </row>
    <row r="235" spans="1:4" x14ac:dyDescent="0.2">
      <c r="A235" s="172"/>
      <c r="B235" s="173"/>
      <c r="C235" s="173"/>
      <c r="D235" s="172"/>
    </row>
    <row r="236" spans="1:4" x14ac:dyDescent="0.2">
      <c r="A236" s="172"/>
      <c r="B236" s="173"/>
      <c r="C236" s="173"/>
      <c r="D236" s="172"/>
    </row>
    <row r="237" spans="1:4" x14ac:dyDescent="0.2">
      <c r="A237" s="172"/>
      <c r="B237" s="173"/>
      <c r="C237" s="173"/>
      <c r="D237" s="172"/>
    </row>
    <row r="238" spans="1:4" x14ac:dyDescent="0.2">
      <c r="A238" s="172"/>
      <c r="B238" s="173"/>
      <c r="C238" s="173"/>
      <c r="D238" s="172"/>
    </row>
    <row r="239" spans="1:4" x14ac:dyDescent="0.2">
      <c r="A239" s="172"/>
      <c r="B239" s="173"/>
      <c r="C239" s="173"/>
      <c r="D239" s="172"/>
    </row>
    <row r="240" spans="1:4" x14ac:dyDescent="0.2">
      <c r="A240" s="172"/>
      <c r="B240" s="173"/>
      <c r="C240" s="173"/>
      <c r="D240" s="172"/>
    </row>
    <row r="241" spans="1:4" x14ac:dyDescent="0.2">
      <c r="A241" s="172"/>
      <c r="B241" s="173"/>
      <c r="C241" s="173"/>
      <c r="D241" s="172"/>
    </row>
    <row r="242" spans="1:4" x14ac:dyDescent="0.2">
      <c r="A242" s="163"/>
      <c r="B242" s="181"/>
      <c r="C242" s="167"/>
      <c r="D242" s="163"/>
    </row>
    <row r="243" spans="1:4" x14ac:dyDescent="0.2">
      <c r="A243" s="172"/>
      <c r="B243" s="161"/>
      <c r="C243" s="173"/>
      <c r="D243" s="172"/>
    </row>
    <row r="244" spans="1:4" x14ac:dyDescent="0.2">
      <c r="A244" s="163"/>
      <c r="B244" s="167"/>
      <c r="C244" s="167"/>
      <c r="D244" s="163"/>
    </row>
    <row r="245" spans="1:4" x14ac:dyDescent="0.2">
      <c r="A245" s="172"/>
      <c r="B245" s="173"/>
      <c r="C245" s="173"/>
      <c r="D245" s="172"/>
    </row>
    <row r="246" spans="1:4" x14ac:dyDescent="0.2">
      <c r="A246" s="172"/>
      <c r="B246" s="173"/>
      <c r="C246" s="173"/>
      <c r="D246" s="172"/>
    </row>
    <row r="247" spans="1:4" x14ac:dyDescent="0.2">
      <c r="A247" s="172"/>
      <c r="B247" s="173"/>
      <c r="C247" s="173"/>
      <c r="D247" s="172"/>
    </row>
    <row r="248" spans="1:4" x14ac:dyDescent="0.2">
      <c r="A248" s="172"/>
      <c r="B248" s="173"/>
      <c r="C248" s="173"/>
      <c r="D248" s="172"/>
    </row>
    <row r="249" spans="1:4" x14ac:dyDescent="0.2">
      <c r="A249" s="172"/>
      <c r="B249" s="173"/>
      <c r="C249" s="173"/>
      <c r="D249" s="172"/>
    </row>
    <row r="250" spans="1:4" x14ac:dyDescent="0.2">
      <c r="A250" s="172"/>
      <c r="B250" s="173"/>
      <c r="C250" s="173"/>
      <c r="D250" s="172"/>
    </row>
    <row r="251" spans="1:4" x14ac:dyDescent="0.2">
      <c r="A251" s="172"/>
      <c r="B251" s="173"/>
      <c r="C251" s="173"/>
      <c r="D251" s="172"/>
    </row>
    <row r="252" spans="1:4" x14ac:dyDescent="0.2">
      <c r="A252" s="172"/>
      <c r="B252" s="173"/>
      <c r="C252" s="173"/>
      <c r="D252" s="172"/>
    </row>
    <row r="253" spans="1:4" x14ac:dyDescent="0.2">
      <c r="A253" s="172"/>
      <c r="B253" s="173"/>
      <c r="C253" s="173"/>
      <c r="D253" s="172"/>
    </row>
    <row r="254" spans="1:4" x14ac:dyDescent="0.2">
      <c r="A254" s="172"/>
      <c r="B254" s="173"/>
      <c r="C254" s="173"/>
      <c r="D254" s="172"/>
    </row>
    <row r="255" spans="1:4" x14ac:dyDescent="0.2">
      <c r="A255" s="172"/>
      <c r="B255" s="173"/>
      <c r="C255" s="173"/>
      <c r="D255" s="172"/>
    </row>
    <row r="256" spans="1:4" x14ac:dyDescent="0.2">
      <c r="A256" s="172"/>
      <c r="B256" s="173"/>
      <c r="C256" s="173"/>
      <c r="D256" s="172"/>
    </row>
    <row r="257" spans="1:4" x14ac:dyDescent="0.2">
      <c r="A257" s="163"/>
      <c r="B257" s="181"/>
      <c r="C257" s="167"/>
      <c r="D257" s="163"/>
    </row>
    <row r="258" spans="1:4" x14ac:dyDescent="0.2">
      <c r="A258" s="172"/>
      <c r="B258" s="161"/>
      <c r="C258" s="173"/>
      <c r="D258" s="172"/>
    </row>
    <row r="259" spans="1:4" x14ac:dyDescent="0.2">
      <c r="A259" s="172"/>
      <c r="B259" s="161"/>
      <c r="C259" s="173"/>
      <c r="D259" s="172"/>
    </row>
    <row r="260" spans="1:4" x14ac:dyDescent="0.2">
      <c r="A260" s="172"/>
      <c r="B260" s="161"/>
      <c r="C260" s="173"/>
      <c r="D260" s="172"/>
    </row>
    <row r="261" spans="1:4" x14ac:dyDescent="0.2">
      <c r="A261" s="172"/>
      <c r="B261" s="161"/>
      <c r="C261" s="173"/>
      <c r="D261" s="172"/>
    </row>
    <row r="262" spans="1:4" x14ac:dyDescent="0.2">
      <c r="A262" s="163"/>
      <c r="B262" s="181"/>
      <c r="C262" s="163"/>
      <c r="D262" s="163"/>
    </row>
    <row r="263" spans="1:4" x14ac:dyDescent="0.2">
      <c r="A263" s="163"/>
      <c r="B263" s="181"/>
      <c r="C263" s="163"/>
      <c r="D263" s="163"/>
    </row>
    <row r="264" spans="1:4" x14ac:dyDescent="0.2">
      <c r="A264" s="172"/>
      <c r="B264" s="161"/>
      <c r="C264" s="172"/>
      <c r="D264" s="172"/>
    </row>
    <row r="265" spans="1:4" x14ac:dyDescent="0.2">
      <c r="A265" s="172"/>
      <c r="B265" s="161"/>
      <c r="C265" s="173"/>
      <c r="D265" s="172"/>
    </row>
    <row r="266" spans="1:4" x14ac:dyDescent="0.2">
      <c r="A266" s="172"/>
      <c r="B266" s="161"/>
      <c r="C266" s="173"/>
      <c r="D266" s="172"/>
    </row>
    <row r="267" spans="1:4" x14ac:dyDescent="0.2">
      <c r="A267" s="172"/>
      <c r="B267" s="161"/>
      <c r="C267" s="173"/>
      <c r="D267" s="172"/>
    </row>
    <row r="268" spans="1:4" x14ac:dyDescent="0.2">
      <c r="A268" s="172"/>
      <c r="B268" s="161"/>
      <c r="C268" s="173"/>
      <c r="D268" s="172"/>
    </row>
    <row r="269" spans="1:4" x14ac:dyDescent="0.2">
      <c r="A269" s="163"/>
      <c r="B269" s="181"/>
      <c r="C269" s="167"/>
      <c r="D269" s="163"/>
    </row>
    <row r="270" spans="1:4" x14ac:dyDescent="0.2">
      <c r="A270" s="172"/>
      <c r="B270" s="161"/>
      <c r="C270" s="173"/>
      <c r="D270" s="172"/>
    </row>
    <row r="271" spans="1:4" x14ac:dyDescent="0.2">
      <c r="A271" s="172"/>
      <c r="B271" s="161"/>
      <c r="C271" s="173"/>
      <c r="D271" s="172"/>
    </row>
    <row r="272" spans="1:4" x14ac:dyDescent="0.2">
      <c r="A272" s="172"/>
      <c r="B272" s="161"/>
      <c r="C272" s="173"/>
      <c r="D272" s="172"/>
    </row>
    <row r="273" spans="1:4" x14ac:dyDescent="0.2">
      <c r="A273" s="172"/>
      <c r="B273" s="161"/>
      <c r="C273" s="173"/>
      <c r="D273" s="172"/>
    </row>
    <row r="274" spans="1:4" x14ac:dyDescent="0.2">
      <c r="A274" s="172"/>
      <c r="B274" s="161"/>
      <c r="C274" s="173"/>
      <c r="D274" s="172"/>
    </row>
    <row r="275" spans="1:4" x14ac:dyDescent="0.2">
      <c r="A275" s="172"/>
      <c r="B275" s="161"/>
      <c r="C275" s="173"/>
      <c r="D275" s="172"/>
    </row>
    <row r="276" spans="1:4" x14ac:dyDescent="0.2">
      <c r="A276" s="172"/>
      <c r="B276" s="161"/>
      <c r="C276" s="173"/>
      <c r="D276" s="172"/>
    </row>
    <row r="277" spans="1:4" x14ac:dyDescent="0.2">
      <c r="A277" s="172"/>
      <c r="B277" s="161"/>
      <c r="C277" s="173"/>
      <c r="D277" s="172"/>
    </row>
    <row r="278" spans="1:4" x14ac:dyDescent="0.2">
      <c r="A278" s="163"/>
      <c r="B278" s="161"/>
      <c r="C278" s="173"/>
      <c r="D278" s="163"/>
    </row>
    <row r="279" spans="1:4" x14ac:dyDescent="0.2">
      <c r="A279" s="164"/>
      <c r="B279" s="164"/>
      <c r="C279" s="164"/>
      <c r="D279" s="164"/>
    </row>
    <row r="280" spans="1:4" x14ac:dyDescent="0.2">
      <c r="A280" s="164"/>
      <c r="B280" s="164"/>
      <c r="C280" s="164"/>
      <c r="D280" s="164"/>
    </row>
    <row r="281" spans="1:4" x14ac:dyDescent="0.2">
      <c r="A281" s="164"/>
      <c r="B281" s="164"/>
      <c r="C281" s="164"/>
      <c r="D281" s="164"/>
    </row>
    <row r="282" spans="1:4" x14ac:dyDescent="0.2">
      <c r="A282" s="164"/>
      <c r="B282" s="164"/>
      <c r="C282" s="164"/>
      <c r="D282" s="164"/>
    </row>
    <row r="283" spans="1:4" x14ac:dyDescent="0.2">
      <c r="A283" s="164"/>
      <c r="B283" s="164"/>
      <c r="C283" s="164"/>
      <c r="D283" s="164"/>
    </row>
    <row r="284" spans="1:4" x14ac:dyDescent="0.2">
      <c r="A284" s="164"/>
      <c r="B284" s="164"/>
      <c r="C284" s="164"/>
      <c r="D284" s="164"/>
    </row>
    <row r="285" spans="1:4" x14ac:dyDescent="0.2">
      <c r="A285" s="164"/>
      <c r="B285" s="164"/>
      <c r="C285" s="164"/>
      <c r="D285" s="164"/>
    </row>
    <row r="286" spans="1:4" x14ac:dyDescent="0.2">
      <c r="A286" s="164"/>
      <c r="B286" s="164"/>
      <c r="C286" s="164"/>
      <c r="D286" s="164"/>
    </row>
    <row r="287" spans="1:4" x14ac:dyDescent="0.2">
      <c r="A287" s="164"/>
      <c r="B287" s="164"/>
      <c r="C287" s="164"/>
      <c r="D287" s="164"/>
    </row>
    <row r="288" spans="1:4" x14ac:dyDescent="0.2">
      <c r="A288" s="164"/>
      <c r="B288" s="164"/>
      <c r="C288" s="164"/>
      <c r="D288" s="164"/>
    </row>
    <row r="289" spans="1:4" x14ac:dyDescent="0.2">
      <c r="A289" s="164"/>
      <c r="B289" s="164"/>
      <c r="C289" s="164"/>
      <c r="D289" s="164"/>
    </row>
    <row r="290" spans="1:4" x14ac:dyDescent="0.2">
      <c r="A290" s="164"/>
      <c r="B290" s="164"/>
      <c r="C290" s="164"/>
      <c r="D290" s="164"/>
    </row>
    <row r="291" spans="1:4" x14ac:dyDescent="0.2">
      <c r="A291" s="164"/>
      <c r="B291" s="164"/>
      <c r="C291" s="164"/>
      <c r="D291" s="164"/>
    </row>
    <row r="292" spans="1:4" x14ac:dyDescent="0.2">
      <c r="A292" s="164"/>
      <c r="B292" s="164"/>
      <c r="C292" s="164"/>
      <c r="D292" s="164"/>
    </row>
    <row r="293" spans="1:4" x14ac:dyDescent="0.2">
      <c r="A293" s="164"/>
      <c r="B293" s="164"/>
      <c r="C293" s="164"/>
      <c r="D293" s="164"/>
    </row>
    <row r="294" spans="1:4" x14ac:dyDescent="0.2">
      <c r="A294" s="164"/>
      <c r="B294" s="164"/>
      <c r="C294" s="164"/>
      <c r="D294" s="164"/>
    </row>
    <row r="295" spans="1:4" x14ac:dyDescent="0.2">
      <c r="A295" s="164"/>
      <c r="B295" s="164"/>
      <c r="C295" s="164"/>
      <c r="D295" s="164"/>
    </row>
    <row r="296" spans="1:4" x14ac:dyDescent="0.2">
      <c r="A296" s="164"/>
      <c r="B296" s="164"/>
      <c r="C296" s="164"/>
      <c r="D296" s="164"/>
    </row>
    <row r="297" spans="1:4" x14ac:dyDescent="0.2">
      <c r="A297" s="164"/>
      <c r="B297" s="164"/>
      <c r="C297" s="164"/>
      <c r="D297" s="164"/>
    </row>
    <row r="298" spans="1:4" x14ac:dyDescent="0.2">
      <c r="A298" s="164"/>
      <c r="B298" s="164"/>
      <c r="C298" s="164"/>
      <c r="D298" s="164"/>
    </row>
    <row r="299" spans="1:4" x14ac:dyDescent="0.2">
      <c r="A299" s="164"/>
      <c r="B299" s="164"/>
      <c r="C299" s="164"/>
      <c r="D299" s="164"/>
    </row>
    <row r="300" spans="1:4" x14ac:dyDescent="0.2">
      <c r="A300" s="164"/>
      <c r="B300" s="164"/>
      <c r="C300" s="164"/>
      <c r="D300" s="164"/>
    </row>
    <row r="301" spans="1:4" x14ac:dyDescent="0.2">
      <c r="A301" s="164"/>
      <c r="B301" s="164"/>
      <c r="C301" s="164"/>
      <c r="D301" s="164"/>
    </row>
    <row r="302" spans="1:4" x14ac:dyDescent="0.2">
      <c r="A302" s="164"/>
      <c r="B302" s="164"/>
      <c r="C302" s="164"/>
      <c r="D302" s="164"/>
    </row>
    <row r="303" spans="1:4" x14ac:dyDescent="0.2">
      <c r="A303" s="164"/>
      <c r="B303" s="164"/>
      <c r="C303" s="164"/>
      <c r="D303" s="164"/>
    </row>
    <row r="304" spans="1:4" x14ac:dyDescent="0.2">
      <c r="A304" s="164"/>
      <c r="B304" s="164"/>
      <c r="C304" s="164"/>
      <c r="D304" s="164"/>
    </row>
    <row r="305" spans="1:4" x14ac:dyDescent="0.2">
      <c r="A305" s="164"/>
      <c r="B305" s="164"/>
      <c r="C305" s="164"/>
      <c r="D305" s="164"/>
    </row>
    <row r="306" spans="1:4" x14ac:dyDescent="0.2">
      <c r="A306" s="164"/>
      <c r="B306" s="164"/>
      <c r="C306" s="164"/>
      <c r="D306" s="164"/>
    </row>
    <row r="307" spans="1:4" x14ac:dyDescent="0.2">
      <c r="A307" s="164"/>
      <c r="B307" s="164"/>
      <c r="C307" s="164"/>
      <c r="D307" s="164"/>
    </row>
    <row r="308" spans="1:4" x14ac:dyDescent="0.2">
      <c r="A308" s="164"/>
      <c r="B308" s="164"/>
      <c r="C308" s="164"/>
      <c r="D308" s="164"/>
    </row>
    <row r="309" spans="1:4" x14ac:dyDescent="0.2">
      <c r="A309" s="164"/>
      <c r="B309" s="164"/>
      <c r="C309" s="164"/>
      <c r="D309" s="164"/>
    </row>
    <row r="310" spans="1:4" x14ac:dyDescent="0.2">
      <c r="A310" s="164"/>
      <c r="B310" s="164"/>
      <c r="C310" s="164"/>
      <c r="D310" s="164"/>
    </row>
    <row r="311" spans="1:4" x14ac:dyDescent="0.2">
      <c r="A311" s="164"/>
      <c r="B311" s="164"/>
      <c r="C311" s="164"/>
      <c r="D311" s="164"/>
    </row>
    <row r="312" spans="1:4" x14ac:dyDescent="0.2">
      <c r="A312" s="164"/>
      <c r="B312" s="164"/>
      <c r="C312" s="164"/>
      <c r="D312" s="164"/>
    </row>
    <row r="313" spans="1:4" x14ac:dyDescent="0.2">
      <c r="A313" s="164"/>
      <c r="B313" s="164"/>
      <c r="C313" s="164"/>
      <c r="D313" s="164"/>
    </row>
    <row r="314" spans="1:4" x14ac:dyDescent="0.2">
      <c r="A314" s="164"/>
      <c r="B314" s="164"/>
      <c r="C314" s="164"/>
      <c r="D314" s="164"/>
    </row>
    <row r="315" spans="1:4" x14ac:dyDescent="0.2">
      <c r="A315" s="164"/>
      <c r="B315" s="164"/>
      <c r="C315" s="164"/>
      <c r="D315" s="164"/>
    </row>
    <row r="316" spans="1:4" x14ac:dyDescent="0.2">
      <c r="A316" s="164"/>
      <c r="B316" s="164"/>
      <c r="C316" s="164"/>
      <c r="D316" s="164"/>
    </row>
    <row r="317" spans="1:4" x14ac:dyDescent="0.2">
      <c r="A317" s="164"/>
      <c r="B317" s="164"/>
      <c r="C317" s="164"/>
      <c r="D317" s="164"/>
    </row>
    <row r="318" spans="1:4" x14ac:dyDescent="0.2">
      <c r="A318" s="164"/>
      <c r="B318" s="164"/>
      <c r="C318" s="164"/>
      <c r="D318" s="164"/>
    </row>
    <row r="319" spans="1:4" x14ac:dyDescent="0.2">
      <c r="A319" s="164"/>
      <c r="B319" s="164"/>
      <c r="C319" s="164"/>
      <c r="D319" s="164"/>
    </row>
    <row r="320" spans="1:4" x14ac:dyDescent="0.2">
      <c r="A320" s="164"/>
      <c r="B320" s="164"/>
      <c r="C320" s="164"/>
      <c r="D320" s="164"/>
    </row>
    <row r="321" spans="1:4" x14ac:dyDescent="0.2">
      <c r="A321" s="164"/>
      <c r="B321" s="164"/>
      <c r="C321" s="164"/>
      <c r="D321" s="164"/>
    </row>
    <row r="322" spans="1:4" x14ac:dyDescent="0.2">
      <c r="A322" s="164"/>
      <c r="B322" s="164"/>
      <c r="C322" s="164"/>
      <c r="D322" s="164"/>
    </row>
    <row r="323" spans="1:4" x14ac:dyDescent="0.2">
      <c r="A323" s="164"/>
      <c r="B323" s="164"/>
      <c r="C323" s="164"/>
      <c r="D323" s="164"/>
    </row>
    <row r="324" spans="1:4" x14ac:dyDescent="0.2">
      <c r="A324" s="164"/>
      <c r="B324" s="164"/>
      <c r="C324" s="164"/>
      <c r="D324" s="164"/>
    </row>
    <row r="325" spans="1:4" x14ac:dyDescent="0.2">
      <c r="A325" s="164"/>
      <c r="B325" s="164"/>
      <c r="C325" s="164"/>
      <c r="D325" s="164"/>
    </row>
    <row r="326" spans="1:4" x14ac:dyDescent="0.2">
      <c r="A326" s="164"/>
      <c r="B326" s="164"/>
      <c r="C326" s="164"/>
      <c r="D326" s="164"/>
    </row>
    <row r="327" spans="1:4" x14ac:dyDescent="0.2">
      <c r="A327" s="164"/>
      <c r="B327" s="164"/>
      <c r="C327" s="164"/>
      <c r="D327" s="164"/>
    </row>
    <row r="328" spans="1:4" x14ac:dyDescent="0.2">
      <c r="A328" s="164"/>
      <c r="B328" s="164"/>
      <c r="C328" s="164"/>
      <c r="D328" s="164"/>
    </row>
    <row r="329" spans="1:4" x14ac:dyDescent="0.2">
      <c r="A329" s="164"/>
      <c r="B329" s="164"/>
      <c r="C329" s="164"/>
      <c r="D329" s="164"/>
    </row>
    <row r="330" spans="1:4" x14ac:dyDescent="0.2">
      <c r="A330" s="164"/>
      <c r="B330" s="164"/>
      <c r="C330" s="164"/>
      <c r="D330" s="164"/>
    </row>
    <row r="331" spans="1:4" x14ac:dyDescent="0.2">
      <c r="A331" s="164"/>
      <c r="B331" s="164"/>
      <c r="C331" s="164"/>
      <c r="D331" s="164"/>
    </row>
    <row r="332" spans="1:4" x14ac:dyDescent="0.2">
      <c r="A332" s="164"/>
      <c r="B332" s="164"/>
      <c r="C332" s="164"/>
      <c r="D332" s="164"/>
    </row>
    <row r="333" spans="1:4" x14ac:dyDescent="0.2">
      <c r="A333" s="164"/>
      <c r="B333" s="164"/>
      <c r="C333" s="164"/>
      <c r="D333" s="164"/>
    </row>
    <row r="334" spans="1:4" x14ac:dyDescent="0.2">
      <c r="A334" s="164"/>
      <c r="B334" s="164"/>
      <c r="C334" s="164"/>
      <c r="D334" s="164"/>
    </row>
    <row r="335" spans="1:4" x14ac:dyDescent="0.2">
      <c r="A335" s="164"/>
      <c r="B335" s="164"/>
      <c r="C335" s="164"/>
      <c r="D335" s="164"/>
    </row>
    <row r="336" spans="1:4" x14ac:dyDescent="0.2">
      <c r="A336" s="164"/>
      <c r="B336" s="164"/>
      <c r="C336" s="164"/>
      <c r="D336" s="164"/>
    </row>
    <row r="337" spans="1:4" x14ac:dyDescent="0.2">
      <c r="A337" s="164"/>
      <c r="B337" s="164"/>
      <c r="C337" s="164"/>
      <c r="D337" s="164"/>
    </row>
    <row r="338" spans="1:4" x14ac:dyDescent="0.2">
      <c r="A338" s="164"/>
      <c r="B338" s="164"/>
      <c r="C338" s="164"/>
      <c r="D338" s="164"/>
    </row>
    <row r="339" spans="1:4" x14ac:dyDescent="0.2">
      <c r="A339" s="164"/>
      <c r="B339" s="164"/>
      <c r="C339" s="164"/>
      <c r="D339" s="164"/>
    </row>
    <row r="340" spans="1:4" x14ac:dyDescent="0.2">
      <c r="A340" s="164"/>
      <c r="B340" s="164"/>
      <c r="C340" s="164"/>
      <c r="D340" s="164"/>
    </row>
    <row r="341" spans="1:4" x14ac:dyDescent="0.2">
      <c r="A341" s="164"/>
      <c r="B341" s="164"/>
      <c r="C341" s="164"/>
      <c r="D341" s="164"/>
    </row>
    <row r="342" spans="1:4" x14ac:dyDescent="0.2">
      <c r="A342" s="164"/>
      <c r="B342" s="164"/>
      <c r="C342" s="164"/>
      <c r="D342" s="164"/>
    </row>
    <row r="343" spans="1:4" x14ac:dyDescent="0.2">
      <c r="A343" s="164"/>
      <c r="B343" s="164"/>
      <c r="C343" s="164"/>
      <c r="D343" s="164"/>
    </row>
    <row r="344" spans="1:4" x14ac:dyDescent="0.2">
      <c r="A344" s="164"/>
      <c r="B344" s="164"/>
      <c r="C344" s="164"/>
      <c r="D344" s="164"/>
    </row>
    <row r="345" spans="1:4" x14ac:dyDescent="0.2">
      <c r="A345" s="164"/>
      <c r="B345" s="164"/>
      <c r="C345" s="164"/>
      <c r="D345" s="164"/>
    </row>
    <row r="346" spans="1:4" x14ac:dyDescent="0.2">
      <c r="A346" s="164"/>
      <c r="B346" s="164"/>
      <c r="C346" s="164"/>
      <c r="D346" s="164"/>
    </row>
    <row r="347" spans="1:4" x14ac:dyDescent="0.2">
      <c r="A347" s="164"/>
      <c r="B347" s="164"/>
      <c r="C347" s="164"/>
      <c r="D347" s="164"/>
    </row>
    <row r="348" spans="1:4" x14ac:dyDescent="0.2">
      <c r="A348" s="164"/>
      <c r="B348" s="164"/>
      <c r="C348" s="164"/>
      <c r="D348" s="164"/>
    </row>
    <row r="349" spans="1:4" x14ac:dyDescent="0.2">
      <c r="A349" s="164"/>
      <c r="B349" s="164"/>
      <c r="C349" s="164"/>
      <c r="D349" s="164"/>
    </row>
    <row r="350" spans="1:4" x14ac:dyDescent="0.2">
      <c r="A350" s="164"/>
      <c r="B350" s="164"/>
      <c r="C350" s="164"/>
      <c r="D350" s="164"/>
    </row>
    <row r="351" spans="1:4" x14ac:dyDescent="0.2">
      <c r="A351" s="164"/>
      <c r="B351" s="164"/>
      <c r="C351" s="164"/>
      <c r="D351" s="164"/>
    </row>
    <row r="352" spans="1:4" x14ac:dyDescent="0.2">
      <c r="A352" s="164"/>
      <c r="B352" s="164"/>
      <c r="C352" s="164"/>
      <c r="D352" s="164"/>
    </row>
    <row r="353" spans="1:4" x14ac:dyDescent="0.2">
      <c r="A353" s="164"/>
      <c r="B353" s="164"/>
      <c r="C353" s="164"/>
      <c r="D353" s="164"/>
    </row>
    <row r="354" spans="1:4" x14ac:dyDescent="0.2">
      <c r="A354" s="164"/>
      <c r="B354" s="164"/>
      <c r="C354" s="164"/>
      <c r="D354" s="164"/>
    </row>
    <row r="355" spans="1:4" x14ac:dyDescent="0.2">
      <c r="A355" s="164"/>
      <c r="B355" s="164"/>
      <c r="C355" s="164"/>
      <c r="D355" s="164"/>
    </row>
    <row r="356" spans="1:4" x14ac:dyDescent="0.2">
      <c r="A356" s="164"/>
      <c r="B356" s="164"/>
      <c r="C356" s="164"/>
      <c r="D356" s="164"/>
    </row>
    <row r="357" spans="1:4" x14ac:dyDescent="0.2">
      <c r="A357" s="164"/>
      <c r="B357" s="164"/>
      <c r="C357" s="164"/>
      <c r="D357" s="164"/>
    </row>
    <row r="358" spans="1:4" x14ac:dyDescent="0.2">
      <c r="A358" s="164"/>
      <c r="B358" s="164"/>
      <c r="C358" s="164"/>
      <c r="D358" s="164"/>
    </row>
    <row r="359" spans="1:4" x14ac:dyDescent="0.2">
      <c r="A359" s="164"/>
      <c r="B359" s="164"/>
      <c r="C359" s="164"/>
      <c r="D359" s="164"/>
    </row>
    <row r="360" spans="1:4" x14ac:dyDescent="0.2">
      <c r="A360" s="164"/>
      <c r="B360" s="164"/>
      <c r="C360" s="164"/>
      <c r="D360" s="164"/>
    </row>
    <row r="361" spans="1:4" x14ac:dyDescent="0.2">
      <c r="A361" s="164"/>
      <c r="B361" s="164"/>
      <c r="C361" s="164"/>
      <c r="D361" s="164"/>
    </row>
    <row r="362" spans="1:4" x14ac:dyDescent="0.2">
      <c r="A362" s="164"/>
      <c r="B362" s="164"/>
      <c r="C362" s="164"/>
      <c r="D362" s="164"/>
    </row>
    <row r="363" spans="1:4" x14ac:dyDescent="0.2">
      <c r="A363" s="164"/>
      <c r="B363" s="164"/>
      <c r="C363" s="164"/>
      <c r="D363" s="164"/>
    </row>
    <row r="364" spans="1:4" x14ac:dyDescent="0.2">
      <c r="A364" s="164"/>
      <c r="B364" s="164"/>
      <c r="C364" s="164"/>
      <c r="D364" s="164"/>
    </row>
    <row r="365" spans="1:4" x14ac:dyDescent="0.2">
      <c r="A365" s="164"/>
      <c r="B365" s="164"/>
      <c r="C365" s="164"/>
      <c r="D365" s="164"/>
    </row>
    <row r="366" spans="1:4" x14ac:dyDescent="0.2">
      <c r="A366" s="164"/>
      <c r="B366" s="164"/>
      <c r="C366" s="164"/>
      <c r="D366" s="164"/>
    </row>
    <row r="367" spans="1:4" x14ac:dyDescent="0.2">
      <c r="A367" s="164"/>
      <c r="B367" s="164"/>
      <c r="C367" s="164"/>
      <c r="D367" s="164"/>
    </row>
    <row r="368" spans="1:4" x14ac:dyDescent="0.2">
      <c r="A368" s="164"/>
      <c r="B368" s="164"/>
      <c r="C368" s="164"/>
      <c r="D368" s="164"/>
    </row>
    <row r="369" spans="1:4" x14ac:dyDescent="0.2">
      <c r="A369" s="164"/>
      <c r="B369" s="164"/>
      <c r="C369" s="164"/>
      <c r="D369" s="164"/>
    </row>
    <row r="370" spans="1:4" x14ac:dyDescent="0.2">
      <c r="A370" s="164"/>
      <c r="B370" s="164"/>
      <c r="C370" s="164"/>
      <c r="D370" s="164"/>
    </row>
    <row r="371" spans="1:4" x14ac:dyDescent="0.2">
      <c r="A371" s="164"/>
      <c r="B371" s="164"/>
      <c r="C371" s="164"/>
      <c r="D371" s="164"/>
    </row>
    <row r="372" spans="1:4" x14ac:dyDescent="0.2">
      <c r="A372" s="164"/>
      <c r="B372" s="164"/>
      <c r="C372" s="164"/>
      <c r="D372" s="164"/>
    </row>
    <row r="373" spans="1:4" x14ac:dyDescent="0.2">
      <c r="A373" s="164"/>
      <c r="B373" s="164"/>
      <c r="C373" s="164"/>
      <c r="D373" s="164"/>
    </row>
    <row r="374" spans="1:4" x14ac:dyDescent="0.2">
      <c r="A374" s="164"/>
      <c r="B374" s="164"/>
      <c r="C374" s="164"/>
      <c r="D374" s="164"/>
    </row>
    <row r="375" spans="1:4" x14ac:dyDescent="0.2">
      <c r="A375" s="164"/>
      <c r="B375" s="164"/>
      <c r="C375" s="164"/>
      <c r="D375" s="164"/>
    </row>
    <row r="376" spans="1:4" x14ac:dyDescent="0.2">
      <c r="A376" s="164"/>
      <c r="B376" s="164"/>
      <c r="C376" s="164"/>
      <c r="D376" s="164"/>
    </row>
    <row r="377" spans="1:4" x14ac:dyDescent="0.2">
      <c r="A377" s="164"/>
      <c r="B377" s="164"/>
      <c r="C377" s="164"/>
      <c r="D377" s="164"/>
    </row>
    <row r="378" spans="1:4" x14ac:dyDescent="0.2">
      <c r="A378" s="164"/>
      <c r="B378" s="164"/>
      <c r="C378" s="164"/>
      <c r="D378" s="164"/>
    </row>
    <row r="379" spans="1:4" x14ac:dyDescent="0.2">
      <c r="A379" s="164"/>
      <c r="B379" s="164"/>
      <c r="C379" s="164"/>
      <c r="D379" s="164"/>
    </row>
    <row r="380" spans="1:4" x14ac:dyDescent="0.2">
      <c r="A380" s="164"/>
      <c r="B380" s="164"/>
      <c r="C380" s="164"/>
      <c r="D380" s="164"/>
    </row>
    <row r="381" spans="1:4" x14ac:dyDescent="0.2">
      <c r="A381" s="164"/>
      <c r="B381" s="164"/>
      <c r="C381" s="164"/>
      <c r="D381" s="164"/>
    </row>
    <row r="382" spans="1:4" x14ac:dyDescent="0.2">
      <c r="A382" s="164"/>
      <c r="B382" s="164"/>
      <c r="C382" s="164"/>
      <c r="D382" s="164"/>
    </row>
    <row r="383" spans="1:4" x14ac:dyDescent="0.2">
      <c r="A383" s="164"/>
      <c r="B383" s="164"/>
      <c r="C383" s="164"/>
      <c r="D383" s="164"/>
    </row>
    <row r="384" spans="1:4" x14ac:dyDescent="0.2">
      <c r="A384" s="164"/>
      <c r="B384" s="164"/>
      <c r="C384" s="164"/>
      <c r="D384" s="164"/>
    </row>
    <row r="385" spans="1:4" x14ac:dyDescent="0.2">
      <c r="A385" s="164"/>
      <c r="B385" s="164"/>
      <c r="C385" s="164"/>
      <c r="D385" s="164"/>
    </row>
    <row r="386" spans="1:4" x14ac:dyDescent="0.2">
      <c r="A386" s="164"/>
      <c r="B386" s="164"/>
      <c r="C386" s="164"/>
      <c r="D386" s="164"/>
    </row>
    <row r="387" spans="1:4" x14ac:dyDescent="0.2">
      <c r="A387" s="164"/>
      <c r="B387" s="164"/>
      <c r="C387" s="164"/>
      <c r="D387" s="164"/>
    </row>
    <row r="388" spans="1:4" x14ac:dyDescent="0.2">
      <c r="A388" s="164"/>
      <c r="B388" s="164"/>
      <c r="C388" s="164"/>
      <c r="D388" s="164"/>
    </row>
    <row r="389" spans="1:4" x14ac:dyDescent="0.2">
      <c r="A389" s="164"/>
      <c r="B389" s="164"/>
      <c r="C389" s="164"/>
      <c r="D389" s="164"/>
    </row>
    <row r="390" spans="1:4" x14ac:dyDescent="0.2">
      <c r="A390" s="164"/>
      <c r="B390" s="164"/>
      <c r="C390" s="164"/>
      <c r="D390" s="164"/>
    </row>
    <row r="391" spans="1:4" x14ac:dyDescent="0.2">
      <c r="A391" s="164"/>
      <c r="B391" s="164"/>
      <c r="C391" s="164"/>
      <c r="D391" s="164"/>
    </row>
    <row r="392" spans="1:4" x14ac:dyDescent="0.2">
      <c r="A392" s="164"/>
      <c r="B392" s="164"/>
      <c r="C392" s="164"/>
      <c r="D392" s="164"/>
    </row>
    <row r="393" spans="1:4" x14ac:dyDescent="0.2">
      <c r="A393" s="164"/>
      <c r="B393" s="164"/>
      <c r="C393" s="164"/>
      <c r="D393" s="164"/>
    </row>
    <row r="394" spans="1:4" x14ac:dyDescent="0.2">
      <c r="A394" s="164"/>
      <c r="B394" s="164"/>
      <c r="C394" s="164"/>
      <c r="D394" s="164"/>
    </row>
    <row r="395" spans="1:4" x14ac:dyDescent="0.2">
      <c r="A395" s="164"/>
      <c r="B395" s="164"/>
      <c r="C395" s="164"/>
      <c r="D395" s="164"/>
    </row>
    <row r="396" spans="1:4" x14ac:dyDescent="0.2">
      <c r="A396" s="164"/>
      <c r="B396" s="164"/>
      <c r="C396" s="164"/>
      <c r="D396" s="164"/>
    </row>
    <row r="397" spans="1:4" x14ac:dyDescent="0.2">
      <c r="A397" s="164"/>
      <c r="B397" s="164"/>
      <c r="C397" s="164"/>
      <c r="D397" s="164"/>
    </row>
    <row r="398" spans="1:4" x14ac:dyDescent="0.2">
      <c r="A398" s="164"/>
      <c r="B398" s="164"/>
      <c r="C398" s="164"/>
      <c r="D398" s="164"/>
    </row>
    <row r="399" spans="1:4" x14ac:dyDescent="0.2">
      <c r="A399" s="164"/>
      <c r="B399" s="164"/>
      <c r="C399" s="164"/>
      <c r="D399" s="164"/>
    </row>
    <row r="400" spans="1:4" x14ac:dyDescent="0.2">
      <c r="A400" s="164"/>
      <c r="B400" s="164"/>
      <c r="C400" s="164"/>
      <c r="D400" s="164"/>
    </row>
    <row r="401" spans="1:4" x14ac:dyDescent="0.2">
      <c r="A401" s="164"/>
      <c r="B401" s="164"/>
      <c r="C401" s="164"/>
      <c r="D401" s="164"/>
    </row>
    <row r="402" spans="1:4" x14ac:dyDescent="0.2">
      <c r="A402" s="164"/>
      <c r="B402" s="164"/>
      <c r="C402" s="164"/>
      <c r="D402" s="164"/>
    </row>
    <row r="403" spans="1:4" x14ac:dyDescent="0.2">
      <c r="A403" s="164"/>
      <c r="B403" s="164"/>
      <c r="C403" s="164"/>
      <c r="D403" s="164"/>
    </row>
    <row r="404" spans="1:4" x14ac:dyDescent="0.2">
      <c r="A404" s="164"/>
      <c r="B404" s="164"/>
      <c r="C404" s="164"/>
      <c r="D404" s="164"/>
    </row>
    <row r="405" spans="1:4" x14ac:dyDescent="0.2">
      <c r="A405" s="164"/>
      <c r="B405" s="164"/>
      <c r="C405" s="164"/>
      <c r="D405" s="164"/>
    </row>
    <row r="406" spans="1:4" x14ac:dyDescent="0.2">
      <c r="A406" s="164"/>
      <c r="B406" s="164"/>
      <c r="C406" s="164"/>
      <c r="D406" s="164"/>
    </row>
    <row r="407" spans="1:4" x14ac:dyDescent="0.2">
      <c r="A407" s="164"/>
      <c r="B407" s="164"/>
      <c r="C407" s="164"/>
      <c r="D407" s="164"/>
    </row>
    <row r="408" spans="1:4" x14ac:dyDescent="0.2">
      <c r="A408" s="164"/>
      <c r="B408" s="164"/>
      <c r="C408" s="164"/>
      <c r="D408" s="164"/>
    </row>
    <row r="409" spans="1:4" x14ac:dyDescent="0.2">
      <c r="A409" s="164"/>
      <c r="B409" s="164"/>
      <c r="C409" s="164"/>
      <c r="D409" s="164"/>
    </row>
    <row r="410" spans="1:4" x14ac:dyDescent="0.2">
      <c r="A410" s="164"/>
      <c r="B410" s="164"/>
      <c r="C410" s="164"/>
      <c r="D410" s="164"/>
    </row>
    <row r="411" spans="1:4" x14ac:dyDescent="0.2">
      <c r="A411" s="164"/>
      <c r="B411" s="164"/>
      <c r="C411" s="164"/>
      <c r="D411" s="164"/>
    </row>
    <row r="412" spans="1:4" x14ac:dyDescent="0.2">
      <c r="A412" s="164"/>
      <c r="B412" s="164"/>
      <c r="C412" s="164"/>
      <c r="D412" s="164"/>
    </row>
    <row r="413" spans="1:4" x14ac:dyDescent="0.2">
      <c r="A413" s="164"/>
      <c r="B413" s="164"/>
      <c r="C413" s="164"/>
      <c r="D413" s="164"/>
    </row>
    <row r="414" spans="1:4" x14ac:dyDescent="0.2">
      <c r="A414" s="164"/>
      <c r="B414" s="164"/>
      <c r="C414" s="164"/>
      <c r="D414" s="164"/>
    </row>
    <row r="415" spans="1:4" x14ac:dyDescent="0.2">
      <c r="A415" s="164"/>
      <c r="B415" s="164"/>
      <c r="C415" s="164"/>
      <c r="D415" s="164"/>
    </row>
    <row r="416" spans="1:4" x14ac:dyDescent="0.2">
      <c r="A416" s="164"/>
      <c r="B416" s="164"/>
      <c r="C416" s="164"/>
      <c r="D416" s="164"/>
    </row>
    <row r="417" spans="1:4" x14ac:dyDescent="0.2">
      <c r="A417" s="164"/>
      <c r="B417" s="164"/>
      <c r="C417" s="164"/>
      <c r="D417" s="164"/>
    </row>
    <row r="418" spans="1:4" x14ac:dyDescent="0.2">
      <c r="A418" s="164"/>
      <c r="B418" s="164"/>
      <c r="C418" s="164"/>
      <c r="D418" s="164"/>
    </row>
    <row r="419" spans="1:4" x14ac:dyDescent="0.2">
      <c r="A419" s="164"/>
      <c r="B419" s="164"/>
      <c r="C419" s="164"/>
      <c r="D419" s="164"/>
    </row>
    <row r="420" spans="1:4" x14ac:dyDescent="0.2">
      <c r="A420" s="164"/>
      <c r="B420" s="164"/>
      <c r="C420" s="164"/>
      <c r="D420" s="164"/>
    </row>
    <row r="421" spans="1:4" x14ac:dyDescent="0.2">
      <c r="A421" s="164"/>
      <c r="B421" s="164"/>
      <c r="C421" s="164"/>
      <c r="D421" s="164"/>
    </row>
    <row r="422" spans="1:4" x14ac:dyDescent="0.2">
      <c r="A422" s="164"/>
      <c r="B422" s="164"/>
      <c r="C422" s="164"/>
      <c r="D422" s="164"/>
    </row>
    <row r="423" spans="1:4" x14ac:dyDescent="0.2">
      <c r="A423" s="164"/>
      <c r="B423" s="164"/>
      <c r="C423" s="164"/>
      <c r="D423" s="164"/>
    </row>
    <row r="424" spans="1:4" x14ac:dyDescent="0.2">
      <c r="A424" s="164"/>
      <c r="B424" s="164"/>
      <c r="C424" s="164"/>
      <c r="D424" s="164"/>
    </row>
    <row r="425" spans="1:4" x14ac:dyDescent="0.2">
      <c r="A425" s="164"/>
      <c r="B425" s="164"/>
      <c r="C425" s="164"/>
      <c r="D425" s="164"/>
    </row>
    <row r="426" spans="1:4" x14ac:dyDescent="0.2">
      <c r="A426" s="164"/>
      <c r="B426" s="164"/>
      <c r="C426" s="164"/>
      <c r="D426" s="164"/>
    </row>
    <row r="427" spans="1:4" x14ac:dyDescent="0.2">
      <c r="A427" s="164"/>
      <c r="B427" s="164"/>
      <c r="C427" s="164"/>
      <c r="D427" s="164"/>
    </row>
    <row r="428" spans="1:4" x14ac:dyDescent="0.2">
      <c r="A428" s="164"/>
      <c r="B428" s="164"/>
      <c r="C428" s="164"/>
      <c r="D428" s="164"/>
    </row>
    <row r="429" spans="1:4" x14ac:dyDescent="0.2">
      <c r="A429" s="164"/>
      <c r="B429" s="164"/>
      <c r="C429" s="164"/>
      <c r="D429" s="164"/>
    </row>
    <row r="430" spans="1:4" x14ac:dyDescent="0.2">
      <c r="A430" s="164"/>
      <c r="B430" s="164"/>
      <c r="C430" s="164"/>
      <c r="D430" s="164"/>
    </row>
    <row r="431" spans="1:4" x14ac:dyDescent="0.2">
      <c r="A431" s="164"/>
      <c r="B431" s="164"/>
      <c r="C431" s="164"/>
      <c r="D431" s="164"/>
    </row>
    <row r="432" spans="1:4" x14ac:dyDescent="0.2">
      <c r="A432" s="164"/>
      <c r="B432" s="164"/>
      <c r="C432" s="164"/>
      <c r="D432" s="164"/>
    </row>
    <row r="433" spans="1:4" x14ac:dyDescent="0.2">
      <c r="A433" s="164"/>
      <c r="B433" s="164"/>
      <c r="C433" s="164"/>
      <c r="D433" s="164"/>
    </row>
    <row r="434" spans="1:4" x14ac:dyDescent="0.2">
      <c r="A434" s="164"/>
      <c r="B434" s="164"/>
      <c r="C434" s="164"/>
      <c r="D434" s="164"/>
    </row>
    <row r="435" spans="1:4" x14ac:dyDescent="0.2">
      <c r="A435" s="164"/>
      <c r="B435" s="164"/>
      <c r="C435" s="164"/>
      <c r="D435" s="164"/>
    </row>
    <row r="436" spans="1:4" x14ac:dyDescent="0.2">
      <c r="A436" s="164"/>
      <c r="B436" s="164"/>
      <c r="C436" s="164"/>
      <c r="D436" s="164"/>
    </row>
    <row r="437" spans="1:4" x14ac:dyDescent="0.2">
      <c r="A437" s="164"/>
      <c r="B437" s="164"/>
      <c r="C437" s="164"/>
      <c r="D437" s="164"/>
    </row>
    <row r="438" spans="1:4" x14ac:dyDescent="0.2">
      <c r="A438" s="164"/>
      <c r="B438" s="164"/>
      <c r="C438" s="164"/>
      <c r="D438" s="164"/>
    </row>
    <row r="439" spans="1:4" x14ac:dyDescent="0.2">
      <c r="A439" s="164"/>
      <c r="B439" s="164"/>
      <c r="C439" s="164"/>
      <c r="D439" s="164"/>
    </row>
    <row r="440" spans="1:4" x14ac:dyDescent="0.2">
      <c r="A440" s="164"/>
      <c r="B440" s="164"/>
      <c r="C440" s="164"/>
      <c r="D440" s="164"/>
    </row>
    <row r="441" spans="1:4" x14ac:dyDescent="0.2">
      <c r="A441" s="164"/>
      <c r="B441" s="164"/>
      <c r="C441" s="164"/>
      <c r="D441" s="164"/>
    </row>
    <row r="442" spans="1:4" x14ac:dyDescent="0.2">
      <c r="A442" s="164"/>
      <c r="B442" s="164"/>
      <c r="C442" s="164"/>
      <c r="D442" s="164"/>
    </row>
    <row r="443" spans="1:4" x14ac:dyDescent="0.2">
      <c r="A443" s="164"/>
      <c r="B443" s="164"/>
      <c r="C443" s="164"/>
      <c r="D443" s="164"/>
    </row>
    <row r="444" spans="1:4" x14ac:dyDescent="0.2">
      <c r="A444" s="164"/>
      <c r="B444" s="164"/>
      <c r="C444" s="164"/>
      <c r="D444" s="164"/>
    </row>
    <row r="445" spans="1:4" x14ac:dyDescent="0.2">
      <c r="A445" s="164"/>
      <c r="B445" s="164"/>
      <c r="C445" s="164"/>
      <c r="D445" s="164"/>
    </row>
    <row r="446" spans="1:4" x14ac:dyDescent="0.2">
      <c r="A446" s="164"/>
      <c r="B446" s="164"/>
      <c r="C446" s="164"/>
      <c r="D446" s="164"/>
    </row>
    <row r="447" spans="1:4" x14ac:dyDescent="0.2">
      <c r="A447" s="164"/>
      <c r="B447" s="164"/>
      <c r="C447" s="164"/>
      <c r="D447" s="164"/>
    </row>
    <row r="448" spans="1:4" x14ac:dyDescent="0.2">
      <c r="A448" s="164"/>
      <c r="B448" s="164"/>
      <c r="C448" s="164"/>
      <c r="D448" s="164"/>
    </row>
    <row r="449" spans="1:4" x14ac:dyDescent="0.2">
      <c r="A449" s="164"/>
      <c r="B449" s="164"/>
      <c r="C449" s="164"/>
      <c r="D449" s="164"/>
    </row>
    <row r="450" spans="1:4" x14ac:dyDescent="0.2">
      <c r="A450" s="164"/>
      <c r="B450" s="164"/>
      <c r="C450" s="164"/>
      <c r="D450" s="164"/>
    </row>
    <row r="451" spans="1:4" x14ac:dyDescent="0.2">
      <c r="A451" s="164"/>
      <c r="B451" s="164"/>
      <c r="C451" s="164"/>
      <c r="D451" s="164"/>
    </row>
    <row r="452" spans="1:4" x14ac:dyDescent="0.2">
      <c r="A452" s="164"/>
      <c r="B452" s="164"/>
      <c r="C452" s="164"/>
      <c r="D452" s="164"/>
    </row>
    <row r="453" spans="1:4" x14ac:dyDescent="0.2">
      <c r="A453" s="164"/>
      <c r="B453" s="164"/>
      <c r="C453" s="164"/>
      <c r="D453" s="164"/>
    </row>
    <row r="454" spans="1:4" x14ac:dyDescent="0.2">
      <c r="A454" s="164"/>
      <c r="B454" s="164"/>
      <c r="C454" s="164"/>
      <c r="D454" s="164"/>
    </row>
    <row r="455" spans="1:4" x14ac:dyDescent="0.2">
      <c r="A455" s="164"/>
      <c r="B455" s="164"/>
      <c r="C455" s="164"/>
      <c r="D455" s="164"/>
    </row>
  </sheetData>
  <mergeCells count="8">
    <mergeCell ref="A1:E5"/>
    <mergeCell ref="A54:C54"/>
    <mergeCell ref="A7:D7"/>
    <mergeCell ref="A9:C9"/>
    <mergeCell ref="A10:A11"/>
    <mergeCell ref="B10:B11"/>
    <mergeCell ref="C10:C11"/>
    <mergeCell ref="D10:D11"/>
  </mergeCells>
  <pageMargins left="0.78740157480314965" right="0.2755905511811023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Прилож.1 ДОХОДОВ 2020 (2)</vt:lpstr>
      <vt:lpstr>Прилож 2 функц </vt:lpstr>
      <vt:lpstr>Прилож №3 ведомств.</vt:lpstr>
      <vt:lpstr>Прил.№4 по разд подр. </vt:lpstr>
      <vt:lpstr>'Прилож.1 ДОХОДОВ 2020 (2)'!OLE_LINK1</vt:lpstr>
      <vt:lpstr>'Прил.№4 по разд подр. '!Область_печати</vt:lpstr>
      <vt:lpstr>'Прилож 2 функц '!Область_печати</vt:lpstr>
      <vt:lpstr>'Прилож №3 ведомств.'!Область_печати</vt:lpstr>
      <vt:lpstr>'Прилож.1 ДОХОДОВ 2020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2020-12-02T07:04:10Z</dcterms:modified>
</cp:coreProperties>
</file>